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263AF489-5C6D-4511-9746-B39D20BF5749}" xr6:coauthVersionLast="47" xr6:coauthVersionMax="47" xr10:uidLastSave="{00000000-0000-0000-0000-000000000000}"/>
  <bookViews>
    <workbookView xWindow="-28920" yWindow="-5760" windowWidth="29040" windowHeight="15840" tabRatio="823" firstSheet="6" activeTab="16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K!$A$1:$G$25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82" l="1"/>
  <c r="G26" i="82"/>
  <c r="G25" i="82"/>
  <c r="G24" i="82"/>
  <c r="G23" i="82"/>
  <c r="G22" i="82"/>
  <c r="G17" i="82"/>
  <c r="G16" i="82"/>
  <c r="G15" i="82"/>
  <c r="G14" i="82"/>
  <c r="G13" i="82"/>
  <c r="E19" i="115" l="1"/>
  <c r="E18" i="115"/>
  <c r="C24" i="54" l="1"/>
  <c r="C25" i="54" s="1"/>
  <c r="C23" i="54"/>
  <c r="C20" i="54"/>
  <c r="C22" i="54" l="1"/>
  <c r="G16" i="115" l="1"/>
  <c r="G25" i="115" l="1"/>
  <c r="G24" i="115"/>
  <c r="G23" i="115"/>
  <c r="G22" i="115"/>
  <c r="C6" i="159"/>
  <c r="C4" i="146"/>
  <c r="C4" i="147"/>
  <c r="C4" i="149"/>
  <c r="C4" i="150"/>
  <c r="C4" i="151"/>
  <c r="C4" i="153"/>
  <c r="C4" i="161"/>
  <c r="C4" i="152"/>
  <c r="C4" i="145"/>
  <c r="C4" i="138"/>
  <c r="C46" i="145"/>
  <c r="C3" i="138"/>
  <c r="C3" i="145"/>
  <c r="C3" i="152"/>
  <c r="C3" i="161"/>
  <c r="C3" i="153"/>
  <c r="C3" i="151"/>
  <c r="C3" i="150"/>
  <c r="C3" i="149"/>
  <c r="C3" i="147"/>
  <c r="C3" i="146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C10" i="161" l="1"/>
  <c r="F10" i="161" s="1"/>
  <c r="C13" i="161"/>
  <c r="F13" i="161" s="1"/>
  <c r="C12" i="161"/>
  <c r="F12" i="161" s="1"/>
  <c r="C11" i="161"/>
  <c r="F11" i="161" s="1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37" i="138" l="1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33" i="149" l="1"/>
  <c r="G28" i="16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0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6" i="54"/>
  <c r="B5" i="54"/>
  <c r="C5" i="159" s="1"/>
  <c r="BC4" i="159" l="1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C20" i="161" l="1"/>
  <c r="F20" i="161" s="1"/>
  <c r="G20" i="161" s="1"/>
  <c r="C24" i="161"/>
  <c r="F24" i="161" s="1"/>
  <c r="G24" i="161" s="1"/>
  <c r="C22" i="161"/>
  <c r="F22" i="161" s="1"/>
  <c r="G22" i="161" s="1"/>
  <c r="C23" i="161"/>
  <c r="F23" i="161" s="1"/>
  <c r="G23" i="161" s="1"/>
  <c r="C21" i="161"/>
  <c r="F21" i="161" s="1"/>
  <c r="G21" i="161" s="1"/>
  <c r="C19" i="16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F46" i="145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<sst xmlns="http://schemas.openxmlformats.org/spreadsheetml/2006/main" count="1209" uniqueCount="306">
  <si>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</si>
  <si>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</si>
  <si>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</si>
  <si>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</si>
  <si>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</si>
  <si>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</si>
  <si>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</si>
  <si>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</si>
  <si>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</si>
  <si>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</si>
  <si>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</si>
  <si>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</si>
  <si>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</si>
  <si>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</si>
  <si>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</si>
  <si>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</si>
  <si>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</si>
  <si>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</si>
  <si>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</si>
  <si>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</si>
  <si>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</si>
  <si>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</si>
  <si>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</si>
  <si>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</si>
  <si>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</si>
  <si>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</si>
  <si>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</si>
  <si>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</si>
  <si>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</si>
  <si>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</si>
  <si>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</si>
  <si>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</si>
  <si>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</si>
  <si>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</si>
  <si>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</si>
  <si>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</si>
  <si>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</si>
  <si>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</si>
  <si>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</si>
  <si>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</si>
  <si>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</si>
  <si>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</si>
  <si>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</si>
  <si>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</si>
  <si>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</si>
  <si>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</si>
  <si>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</si>
  <si>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</si>
  <si>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</si>
  <si>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</si>
  <si>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</si>
  <si>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</si>
  <si>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</si>
  <si>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</si>
  <si>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</si>
  <si>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</si>
  <si>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</si>
  <si>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</si>
  <si>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</si>
  <si>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</si>
  <si>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</si>
  <si>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</si>
  <si>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</si>
  <si>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</si>
  <si>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</si>
  <si>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</si>
  <si>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</si>
  <si>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</si>
  <si>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</si>
  <si>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</si>
  <si>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</si>
  <si>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</si>
  <si>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</si>
  <si>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</si>
  <si>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</si>
  <si>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</si>
  <si>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</si>
  <si>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</si>
  <si>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</si>
  <si>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</si>
  <si>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</si>
  <si>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</si>
  <si>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</si>
  <si>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</si>
  <si>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</si>
  <si>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</si>
  <si>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</si>
  <si>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</si>
  <si>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</si>
  <si>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</si>
  <si>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</si>
  <si>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</si>
  <si>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</si>
  <si>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</si>
  <si>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</si>
  <si>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</si>
  <si>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</si>
  <si>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</si>
  <si>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</si>
  <si>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</si>
  <si>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</si>
  <si>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</si>
  <si>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</si>
  <si>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</si>
  <si>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</si>
  <si>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</si>
  <si>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</si>
  <si>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</si>
  <si>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</si>
  <si>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</si>
  <si>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</si>
  <si>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</si>
  <si>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</si>
  <si>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</si>
  <si>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</si>
  <si>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</si>
  <si>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</si>
  <si>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</si>
  <si>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</si>
  <si>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</si>
  <si>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</si>
  <si>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</si>
  <si>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</si>
  <si>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</si>
  <si>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</si>
  <si>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</si>
  <si>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</si>
  <si>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</si>
  <si>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</si>
  <si>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</si>
  <si>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</si>
  <si>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</si>
  <si>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</si>
  <si>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</si>
  <si>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</si>
  <si>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</si>
  <si>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</si>
  <si>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</si>
  <si>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</si>
  <si>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</si>
  <si>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</si>
  <si>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</si>
  <si>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</si>
  <si>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</si>
  <si>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</si>
  <si>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</si>
  <si>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</si>
  <si>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</si>
  <si>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</si>
  <si>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</si>
  <si>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</si>
  <si>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</si>
  <si>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</si>
  <si>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</si>
  <si>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</si>
  <si>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</si>
  <si>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</si>
  <si>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</si>
  <si>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</si>
  <si>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</si>
  <si>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</si>
  <si>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</si>
  <si>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</si>
  <si>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</si>
  <si>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</si>
  <si>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</si>
  <si>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</si>
  <si>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</si>
  <si>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</si>
  <si>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</si>
  <si>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</si>
  <si>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</si>
  <si>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</si>
  <si>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</si>
  <si>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</si>
  <si>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</si>
  <si>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</si>
  <si>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</si>
  <si>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</si>
  <si>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</si>
  <si>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</si>
  <si>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</si>
  <si>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</si>
  <si>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</si>
  <si>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</si>
  <si>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</si>
  <si>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</si>
  <si>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</si>
  <si>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</si>
  <si>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</si>
  <si>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</si>
  <si>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</si>
  <si>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</si>
  <si>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</si>
  <si>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</si>
  <si>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</si>
  <si>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</si>
  <si>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</si>
  <si>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</si>
  <si>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</si>
  <si>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</si>
  <si>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</si>
  <si>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</si>
  <si>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</si>
  <si>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</si>
  <si>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</si>
  <si>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</si>
  <si>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</si>
  <si>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</si>
  <si>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</si>
  <si>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</si>
  <si>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</si>
  <si>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</si>
  <si>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</si>
  <si>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</si>
  <si>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</si>
  <si>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</si>
  <si>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</si>
  <si>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</si>
  <si>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</si>
  <si>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</si>
  <si>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</si>
  <si>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</si>
  <si>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</si>
  <si>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</si>
  <si>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</si>
  <si>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</si>
  <si>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</si>
  <si>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</si>
  <si>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</si>
  <si>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</si>
  <si>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</si>
  <si>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</si>
  <si>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</si>
  <si>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</si>
  <si>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</si>
  <si>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</si>
  <si>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</si>
  <si>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</si>
  <si>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</si>
  <si>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</si>
  <si>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</si>
  <si>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</si>
  <si>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</si>
  <si>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</si>
  <si>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</si>
  <si>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</si>
  <si>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</si>
  <si>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</si>
  <si>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</si>
  <si>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</si>
  <si>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</si>
  <si>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</si>
  <si>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</si>
  <si>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</si>
  <si>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</si>
  <si>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</si>
  <si>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</si>
  <si>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</si>
  <si>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</si>
  <si>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</si>
  <si>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</si>
  <si>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</si>
  <si>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</si>
  <si>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</si>
  <si>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</si>
  <si>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</si>
  <si>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</si>
  <si>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</si>
  <si>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</si>
  <si>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</si>
  <si>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</si>
  <si>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</si>
  <si>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</si>
  <si>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</si>
  <si>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</si>
  <si>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</si>
  <si>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IBGE 2022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</si>
  <si>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</si>
  <si>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</si>
  <si>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</si>
  <si>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</si>
  <si>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</si>
  <si>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</si>
  <si>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</si>
  <si>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</si>
  <si>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</si>
  <si>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</si>
  <si>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</si>
  <si>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</si>
  <si>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</si>
  <si>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</si>
  <si>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</si>
  <si>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</si>
  <si>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</si>
  <si>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São Antônio do Rio Abaixo/MG</t>
  </si>
  <si>
    <t>Sede Municipal</t>
  </si>
  <si>
    <t>IBGE - Censo 2022</t>
  </si>
  <si>
    <t>LEVANTAMENTO GOOGLE EARTH</t>
  </si>
  <si>
    <t>IBGE 2010</t>
  </si>
  <si>
    <t>SNIS 2019</t>
  </si>
  <si>
    <t>Permanente*</t>
  </si>
  <si>
    <t>EQUIPE TÉCNICA</t>
  </si>
  <si>
    <t>SERVIÇOS DE SONDAGEM</t>
  </si>
  <si>
    <t>DESPESAS DIVERSAS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</si>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</sst>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22" applyNumberFormat="0" applyAlignment="0" applyProtection="0"/>
    <xf numFmtId="0" fontId="22" fillId="23" borderId="23" applyNumberFormat="0" applyAlignment="0" applyProtection="0"/>
    <xf numFmtId="0" fontId="23" fillId="0" borderId="24" applyNumberFormat="0" applyFill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4" fillId="30" borderId="22" applyNumberFormat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18" fillId="0" borderId="0"/>
    <xf numFmtId="0" fontId="14" fillId="33" borderId="25" applyNumberFormat="0" applyFont="0" applyAlignment="0" applyProtection="0"/>
    <xf numFmtId="9" fontId="5" fillId="0" borderId="0" applyFont="0" applyFill="0" applyBorder="0" applyAlignment="0" applyProtection="0"/>
    <xf numFmtId="0" fontId="27" fillId="22" borderId="26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0" applyNumberFormat="0" applyFill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83">
    <xf numFmtId="0" fontId="0" fillId="0" borderId="0" xfId="0"/>
    <xf numFmtId="4" fontId="0" fillId="0" borderId="0" xfId="0" applyNumberFormat="1"/>
    <xf numFmtId="4" fontId="7" fillId="0" borderId="0" xfId="0" applyNumberFormat="1" applyFont="1"/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36" applyFont="1" applyBorder="1" applyAlignment="1">
      <alignment horizontal="center" vertical="center"/>
    </xf>
    <xf numFmtId="165" fontId="6" fillId="0" borderId="2" xfId="36" applyNumberFormat="1" applyFont="1" applyBorder="1" applyAlignment="1">
      <alignment vertical="center"/>
    </xf>
    <xf numFmtId="164" fontId="6" fillId="0" borderId="2" xfId="36" applyFont="1" applyBorder="1" applyAlignment="1">
      <alignment vertical="center"/>
    </xf>
    <xf numFmtId="164" fontId="6" fillId="0" borderId="3" xfId="36" applyFont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 wrapText="1"/>
    </xf>
    <xf numFmtId="164" fontId="7" fillId="9" borderId="0" xfId="0" applyNumberFormat="1" applyFont="1" applyFill="1" applyAlignment="1">
      <alignment vertical="center" wrapText="1"/>
    </xf>
    <xf numFmtId="164" fontId="6" fillId="0" borderId="0" xfId="36" applyFont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vertical="center" wrapText="1"/>
    </xf>
    <xf numFmtId="0" fontId="11" fillId="0" borderId="4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2" xfId="36" applyNumberFormat="1" applyFont="1" applyBorder="1" applyAlignment="1">
      <alignment horizontal="center"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0" fillId="0" borderId="7" xfId="0" applyNumberFormat="1" applyBorder="1"/>
    <xf numFmtId="1" fontId="8" fillId="0" borderId="2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3" fontId="11" fillId="9" borderId="11" xfId="0" applyNumberFormat="1" applyFont="1" applyFill="1" applyBorder="1" applyAlignment="1">
      <alignment horizontal="center"/>
    </xf>
    <xf numFmtId="3" fontId="11" fillId="9" borderId="1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6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0" xfId="0" applyNumberFormat="1" applyFont="1" applyAlignment="1">
      <alignment vertical="center"/>
    </xf>
    <xf numFmtId="4" fontId="6" fillId="0" borderId="0" xfId="0" applyNumberFormat="1" applyFont="1"/>
    <xf numFmtId="4" fontId="6" fillId="10" borderId="0" xfId="0" applyNumberFormat="1" applyFont="1" applyFill="1"/>
    <xf numFmtId="4" fontId="6" fillId="10" borderId="6" xfId="0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6" fillId="10" borderId="13" xfId="0" applyFont="1" applyFill="1" applyBorder="1"/>
    <xf numFmtId="4" fontId="6" fillId="10" borderId="15" xfId="0" applyNumberFormat="1" applyFont="1" applyFill="1" applyBorder="1"/>
    <xf numFmtId="0" fontId="1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 wrapText="1"/>
    </xf>
    <xf numFmtId="0" fontId="39" fillId="0" borderId="31" xfId="45" applyFont="1" applyBorder="1" applyAlignment="1">
      <alignment horizontal="left" vertical="center"/>
    </xf>
    <xf numFmtId="0" fontId="40" fillId="0" borderId="31" xfId="45" applyFont="1" applyBorder="1"/>
    <xf numFmtId="4" fontId="40" fillId="0" borderId="31" xfId="45" applyNumberFormat="1" applyFont="1" applyBorder="1" applyAlignment="1">
      <alignment vertical="center"/>
    </xf>
    <xf numFmtId="0" fontId="39" fillId="0" borderId="31" xfId="45" applyFont="1" applyBorder="1" applyAlignment="1">
      <alignment horizontal="right" vertical="center"/>
    </xf>
    <xf numFmtId="14" fontId="40" fillId="0" borderId="0" xfId="45" applyNumberFormat="1" applyFont="1" applyAlignment="1">
      <alignment horizontal="center" vertical="center"/>
    </xf>
    <xf numFmtId="0" fontId="40" fillId="0" borderId="31" xfId="45" applyFont="1" applyBorder="1" applyAlignment="1">
      <alignment horizontal="left" vertical="center"/>
    </xf>
    <xf numFmtId="4" fontId="39" fillId="0" borderId="31" xfId="45" applyNumberFormat="1" applyFont="1" applyBorder="1" applyAlignment="1">
      <alignment horizontal="right" vertical="center"/>
    </xf>
    <xf numFmtId="14" fontId="39" fillId="0" borderId="31" xfId="45" applyNumberFormat="1" applyFont="1" applyBorder="1" applyAlignment="1">
      <alignment horizontal="center" vertical="center"/>
    </xf>
    <xf numFmtId="4" fontId="39" fillId="0" borderId="31" xfId="45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51" applyFont="1"/>
    <xf numFmtId="0" fontId="44" fillId="0" borderId="0" xfId="0" applyFont="1"/>
    <xf numFmtId="0" fontId="37" fillId="38" borderId="37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9" fillId="0" borderId="0" xfId="45" applyFont="1" applyAlignment="1">
      <alignment horizontal="left" vertical="center"/>
    </xf>
    <xf numFmtId="0" fontId="40" fillId="0" borderId="0" xfId="45" applyFont="1"/>
    <xf numFmtId="0" fontId="39" fillId="0" borderId="0" xfId="45" applyFont="1" applyAlignment="1">
      <alignment horizontal="right" vertical="center"/>
    </xf>
    <xf numFmtId="0" fontId="40" fillId="0" borderId="0" xfId="45" applyFont="1" applyAlignment="1">
      <alignment horizontal="left" vertical="center"/>
    </xf>
    <xf numFmtId="0" fontId="40" fillId="0" borderId="0" xfId="49" applyFont="1" applyAlignment="1">
      <alignment horizontal="center" vertical="center"/>
    </xf>
    <xf numFmtId="3" fontId="40" fillId="0" borderId="0" xfId="49" applyNumberFormat="1" applyFont="1" applyAlignment="1">
      <alignment horizontal="left" vertical="center"/>
    </xf>
    <xf numFmtId="0" fontId="40" fillId="0" borderId="0" xfId="49" applyFont="1" applyAlignment="1">
      <alignment horizontal="left" vertical="center"/>
    </xf>
    <xf numFmtId="14" fontId="40" fillId="0" borderId="31" xfId="45" applyNumberFormat="1" applyFont="1" applyBorder="1" applyAlignment="1">
      <alignment horizontal="left" vertical="center"/>
    </xf>
    <xf numFmtId="0" fontId="40" fillId="0" borderId="0" xfId="49" applyFont="1"/>
    <xf numFmtId="4" fontId="39" fillId="0" borderId="0" xfId="45" applyNumberFormat="1" applyFont="1" applyAlignment="1">
      <alignment horizontal="right" vertical="center"/>
    </xf>
    <xf numFmtId="4" fontId="40" fillId="0" borderId="0" xfId="45" applyNumberFormat="1" applyFont="1" applyAlignment="1">
      <alignment vertical="center"/>
    </xf>
    <xf numFmtId="4" fontId="39" fillId="0" borderId="0" xfId="45" applyNumberFormat="1" applyFont="1" applyAlignment="1">
      <alignment vertical="center"/>
    </xf>
    <xf numFmtId="0" fontId="40" fillId="0" borderId="0" xfId="45" applyFont="1" applyAlignment="1">
      <alignment vertical="center"/>
    </xf>
    <xf numFmtId="0" fontId="40" fillId="0" borderId="0" xfId="45" applyFont="1" applyAlignment="1">
      <alignment vertical="top"/>
    </xf>
    <xf numFmtId="4" fontId="40" fillId="0" borderId="0" xfId="45" applyNumberFormat="1" applyFont="1" applyAlignment="1">
      <alignment vertical="top"/>
    </xf>
    <xf numFmtId="164" fontId="39" fillId="0" borderId="0" xfId="45" applyNumberFormat="1" applyFont="1" applyAlignment="1">
      <alignment horizontal="center" vertical="center"/>
    </xf>
    <xf numFmtId="1" fontId="39" fillId="0" borderId="0" xfId="45" applyNumberFormat="1" applyFont="1" applyAlignment="1">
      <alignment horizontal="center" vertical="center"/>
    </xf>
    <xf numFmtId="43" fontId="39" fillId="0" borderId="0" xfId="47" applyNumberFormat="1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9" fillId="0" borderId="0" xfId="45" applyFont="1" applyAlignment="1">
      <alignment vertical="center"/>
    </xf>
    <xf numFmtId="0" fontId="40" fillId="0" borderId="0" xfId="45" applyFont="1" applyAlignment="1">
      <alignment horizontal="right"/>
    </xf>
    <xf numFmtId="0" fontId="40" fillId="0" borderId="0" xfId="45" applyFont="1" applyAlignment="1">
      <alignment horizontal="right" vertical="center"/>
    </xf>
    <xf numFmtId="0" fontId="39" fillId="0" borderId="0" xfId="45" applyFont="1" applyAlignment="1">
      <alignment horizontal="right"/>
    </xf>
    <xf numFmtId="0" fontId="40" fillId="0" borderId="0" xfId="45" applyFont="1" applyAlignment="1">
      <alignment horizontal="center"/>
    </xf>
    <xf numFmtId="0" fontId="37" fillId="38" borderId="0" xfId="45" applyFont="1" applyFill="1" applyAlignment="1">
      <alignment horizontal="right" vertical="center" wrapText="1"/>
    </xf>
    <xf numFmtId="0" fontId="37" fillId="38" borderId="0" xfId="45" applyFont="1" applyFill="1" applyAlignment="1">
      <alignment vertical="center" wrapText="1"/>
    </xf>
    <xf numFmtId="1" fontId="43" fillId="0" borderId="0" xfId="45" applyNumberFormat="1" applyFont="1" applyAlignment="1">
      <alignment horizontal="center" vertical="center"/>
    </xf>
    <xf numFmtId="0" fontId="43" fillId="0" borderId="0" xfId="45" applyFont="1" applyAlignment="1">
      <alignment horizontal="left" vertical="center"/>
    </xf>
    <xf numFmtId="0" fontId="43" fillId="0" borderId="0" xfId="45" applyFont="1" applyAlignment="1">
      <alignment vertical="center"/>
    </xf>
    <xf numFmtId="0" fontId="43" fillId="0" borderId="0" xfId="45" applyFont="1" applyAlignment="1">
      <alignment horizontal="right"/>
    </xf>
    <xf numFmtId="10" fontId="43" fillId="0" borderId="0" xfId="46" applyNumberFormat="1" applyFont="1" applyAlignment="1">
      <alignment horizontal="left" vertical="center"/>
    </xf>
    <xf numFmtId="4" fontId="43" fillId="0" borderId="0" xfId="45" applyNumberFormat="1" applyFont="1" applyAlignment="1">
      <alignment vertical="center"/>
    </xf>
    <xf numFmtId="43" fontId="43" fillId="0" borderId="0" xfId="47" applyNumberFormat="1" applyFont="1" applyAlignment="1">
      <alignment vertical="center"/>
    </xf>
    <xf numFmtId="1" fontId="38" fillId="36" borderId="0" xfId="45" applyNumberFormat="1" applyFont="1" applyFill="1" applyAlignment="1">
      <alignment horizontal="center" vertical="center"/>
    </xf>
    <xf numFmtId="0" fontId="38" fillId="36" borderId="0" xfId="45" applyFont="1" applyFill="1" applyAlignment="1">
      <alignment horizontal="left" vertical="center"/>
    </xf>
    <xf numFmtId="0" fontId="50" fillId="36" borderId="0" xfId="45" applyFont="1" applyFill="1" applyAlignment="1">
      <alignment horizontal="left" vertical="center"/>
    </xf>
    <xf numFmtId="0" fontId="38" fillId="36" borderId="0" xfId="45" applyFont="1" applyFill="1" applyAlignment="1">
      <alignment horizontal="right"/>
    </xf>
    <xf numFmtId="43" fontId="38" fillId="36" borderId="0" xfId="47" applyNumberFormat="1" applyFont="1" applyFill="1" applyAlignment="1">
      <alignment horizontal="center" vertical="center"/>
    </xf>
    <xf numFmtId="4" fontId="38" fillId="36" borderId="0" xfId="45" applyNumberFormat="1" applyFont="1" applyFill="1" applyAlignment="1">
      <alignment vertical="center"/>
    </xf>
    <xf numFmtId="4" fontId="38" fillId="36" borderId="0" xfId="46" applyNumberFormat="1" applyFont="1" applyFill="1" applyAlignment="1">
      <alignment vertical="center"/>
    </xf>
    <xf numFmtId="0" fontId="44" fillId="0" borderId="0" xfId="45" applyFont="1" applyAlignment="1">
      <alignment vertical="center"/>
    </xf>
    <xf numFmtId="0" fontId="45" fillId="0" borderId="0" xfId="45" applyFont="1" applyAlignment="1">
      <alignment horizontal="center" vertical="top"/>
    </xf>
    <xf numFmtId="0" fontId="46" fillId="35" borderId="0" xfId="45" applyFont="1" applyFill="1" applyAlignment="1">
      <alignment horizontal="center" vertical="center"/>
    </xf>
    <xf numFmtId="0" fontId="46" fillId="35" borderId="0" xfId="45" applyFont="1" applyFill="1" applyAlignment="1">
      <alignment horizontal="left" vertical="center"/>
    </xf>
    <xf numFmtId="0" fontId="46" fillId="35" borderId="0" xfId="45" applyFont="1" applyFill="1" applyAlignment="1">
      <alignment horizontal="right" vertical="center"/>
    </xf>
    <xf numFmtId="4" fontId="44" fillId="34" borderId="0" xfId="45" applyNumberFormat="1" applyFont="1" applyFill="1" applyAlignment="1">
      <alignment horizontal="center" vertical="center"/>
    </xf>
    <xf numFmtId="0" fontId="44" fillId="0" borderId="0" xfId="45" applyFont="1" applyAlignment="1">
      <alignment horizontal="center" vertical="center"/>
    </xf>
    <xf numFmtId="0" fontId="44" fillId="0" borderId="0" xfId="45" applyFont="1" applyAlignment="1">
      <alignment horizontal="justify" vertical="center" wrapText="1"/>
    </xf>
    <xf numFmtId="2" fontId="44" fillId="0" borderId="0" xfId="45" applyNumberFormat="1" applyFont="1" applyAlignment="1">
      <alignment horizontal="right" vertical="center"/>
    </xf>
    <xf numFmtId="4" fontId="44" fillId="0" borderId="0" xfId="45" applyNumberFormat="1" applyFont="1" applyAlignment="1">
      <alignment vertical="center"/>
    </xf>
    <xf numFmtId="3" fontId="44" fillId="0" borderId="0" xfId="45" applyNumberFormat="1" applyFont="1" applyAlignment="1">
      <alignment horizontal="center" vertical="center"/>
    </xf>
    <xf numFmtId="4" fontId="44" fillId="34" borderId="0" xfId="48" applyNumberFormat="1" applyFont="1" applyFill="1" applyAlignment="1">
      <alignment horizontal="right" vertical="center"/>
    </xf>
    <xf numFmtId="3" fontId="44" fillId="34" borderId="0" xfId="48" applyNumberFormat="1" applyFont="1" applyFill="1" applyAlignment="1">
      <alignment horizontal="center" vertical="center"/>
    </xf>
    <xf numFmtId="1" fontId="44" fillId="34" borderId="0" xfId="45" applyNumberFormat="1" applyFont="1" applyFill="1" applyAlignment="1">
      <alignment vertical="center"/>
    </xf>
    <xf numFmtId="1" fontId="44" fillId="34" borderId="0" xfId="45" applyNumberFormat="1" applyFont="1" applyFill="1" applyAlignment="1">
      <alignment horizontal="center" vertical="center"/>
    </xf>
    <xf numFmtId="4" fontId="44" fillId="34" borderId="0" xfId="45" applyNumberFormat="1" applyFont="1" applyFill="1" applyAlignment="1">
      <alignment horizontal="justify" vertical="center"/>
    </xf>
    <xf numFmtId="0" fontId="46" fillId="35" borderId="0" xfId="45" applyFont="1" applyFill="1" applyAlignment="1">
      <alignment vertical="center"/>
    </xf>
    <xf numFmtId="4" fontId="46" fillId="35" borderId="0" xfId="45" applyNumberFormat="1" applyFont="1" applyFill="1" applyAlignment="1">
      <alignment vertical="center"/>
    </xf>
    <xf numFmtId="4" fontId="44" fillId="34" borderId="0" xfId="45" applyNumberFormat="1" applyFont="1" applyFill="1" applyAlignment="1">
      <alignment vertical="center"/>
    </xf>
    <xf numFmtId="0" fontId="46" fillId="0" borderId="0" xfId="45" applyFont="1" applyAlignment="1">
      <alignment horizontal="justify" vertical="center" wrapText="1"/>
    </xf>
    <xf numFmtId="0" fontId="44" fillId="0" borderId="0" xfId="45" applyFont="1" applyAlignment="1">
      <alignment horizontal="right" vertical="center"/>
    </xf>
    <xf numFmtId="4" fontId="46" fillId="0" borderId="0" xfId="45" applyNumberFormat="1" applyFont="1" applyAlignment="1">
      <alignment vertical="center"/>
    </xf>
    <xf numFmtId="4" fontId="46" fillId="35" borderId="0" xfId="45" applyNumberFormat="1" applyFont="1" applyFill="1" applyAlignment="1">
      <alignment horizontal="right" vertical="center"/>
    </xf>
    <xf numFmtId="0" fontId="46" fillId="35" borderId="32" xfId="45" applyFont="1" applyFill="1" applyBorder="1" applyAlignment="1">
      <alignment horizontal="center" vertical="center"/>
    </xf>
    <xf numFmtId="0" fontId="46" fillId="35" borderId="32" xfId="45" applyFont="1" applyFill="1" applyBorder="1" applyAlignment="1">
      <alignment horizontal="left" vertical="center"/>
    </xf>
    <xf numFmtId="0" fontId="46" fillId="35" borderId="32" xfId="45" applyFont="1" applyFill="1" applyBorder="1" applyAlignment="1">
      <alignment horizontal="right" vertical="center"/>
    </xf>
    <xf numFmtId="0" fontId="36" fillId="40" borderId="37" xfId="45" applyFont="1" applyFill="1" applyBorder="1" applyAlignment="1">
      <alignment horizontal="center" vertical="center"/>
    </xf>
    <xf numFmtId="0" fontId="36" fillId="40" borderId="37" xfId="45" applyFont="1" applyFill="1" applyBorder="1" applyAlignment="1">
      <alignment vertical="center"/>
    </xf>
    <xf numFmtId="0" fontId="36" fillId="40" borderId="37" xfId="45" applyFont="1" applyFill="1" applyBorder="1" applyAlignment="1">
      <alignment horizontal="right" vertical="center"/>
    </xf>
    <xf numFmtId="0" fontId="40" fillId="0" borderId="0" xfId="45" applyFont="1" applyAlignment="1">
      <alignment horizontal="center" vertical="center"/>
    </xf>
    <xf numFmtId="4" fontId="44" fillId="0" borderId="0" xfId="45" applyNumberFormat="1" applyFont="1" applyAlignment="1">
      <alignment horizontal="center" vertical="center"/>
    </xf>
    <xf numFmtId="0" fontId="40" fillId="0" borderId="0" xfId="49" applyFont="1" applyAlignment="1">
      <alignment vertical="center"/>
    </xf>
    <xf numFmtId="10" fontId="51" fillId="34" borderId="0" xfId="46" applyNumberFormat="1" applyFont="1" applyFill="1" applyAlignment="1">
      <alignment horizontal="right" vertical="center"/>
    </xf>
    <xf numFmtId="10" fontId="51" fillId="0" borderId="0" xfId="46" applyNumberFormat="1" applyFont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0" fontId="40" fillId="0" borderId="0" xfId="49" applyFont="1" applyAlignment="1">
      <alignment horizontal="justify"/>
    </xf>
    <xf numFmtId="0" fontId="54" fillId="0" borderId="0" xfId="0" applyFont="1"/>
    <xf numFmtId="0" fontId="54" fillId="0" borderId="0" xfId="0" applyFont="1" applyAlignment="1">
      <alignment vertical="center"/>
    </xf>
    <xf numFmtId="14" fontId="40" fillId="0" borderId="0" xfId="45" applyNumberFormat="1" applyFont="1" applyAlignment="1">
      <alignment vertical="center"/>
    </xf>
    <xf numFmtId="4" fontId="40" fillId="0" borderId="0" xfId="0" applyNumberFormat="1" applyFont="1" applyAlignment="1">
      <alignment vertical="center"/>
    </xf>
    <xf numFmtId="0" fontId="43" fillId="34" borderId="39" xfId="51" applyFont="1" applyFill="1" applyBorder="1" applyAlignment="1">
      <alignment vertical="center"/>
    </xf>
    <xf numFmtId="0" fontId="43" fillId="34" borderId="39" xfId="51" applyFont="1" applyFill="1" applyBorder="1" applyAlignment="1">
      <alignment horizontal="center" vertical="center"/>
    </xf>
    <xf numFmtId="0" fontId="43" fillId="34" borderId="39" xfId="51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left" vertical="center"/>
    </xf>
    <xf numFmtId="0" fontId="43" fillId="34" borderId="39" xfId="45" applyFont="1" applyFill="1" applyBorder="1" applyAlignment="1">
      <alignment horizontal="right"/>
    </xf>
    <xf numFmtId="43" fontId="43" fillId="34" borderId="39" xfId="47" applyNumberFormat="1" applyFont="1" applyFill="1" applyBorder="1" applyAlignment="1">
      <alignment horizontal="left" vertical="center"/>
    </xf>
    <xf numFmtId="4" fontId="43" fillId="34" borderId="39" xfId="45" applyNumberFormat="1" applyFont="1" applyFill="1" applyBorder="1" applyAlignment="1">
      <alignment vertical="center"/>
    </xf>
    <xf numFmtId="10" fontId="43" fillId="34" borderId="39" xfId="46" applyNumberFormat="1" applyFont="1" applyFill="1" applyBorder="1" applyAlignment="1">
      <alignment vertical="center"/>
    </xf>
    <xf numFmtId="0" fontId="43" fillId="34" borderId="39" xfId="45" applyFont="1" applyFill="1" applyBorder="1" applyAlignment="1">
      <alignment vertical="center"/>
    </xf>
    <xf numFmtId="0" fontId="49" fillId="34" borderId="39" xfId="45" applyFont="1" applyFill="1" applyBorder="1" applyAlignment="1">
      <alignment horizontal="left" vertical="center"/>
    </xf>
    <xf numFmtId="43" fontId="43" fillId="34" borderId="39" xfId="47" applyNumberFormat="1" applyFont="1" applyFill="1" applyBorder="1" applyAlignment="1">
      <alignment vertical="center"/>
    </xf>
    <xf numFmtId="4" fontId="44" fillId="34" borderId="40" xfId="45" applyNumberFormat="1" applyFont="1" applyFill="1" applyBorder="1" applyAlignment="1">
      <alignment horizontal="center" vertical="center"/>
    </xf>
    <xf numFmtId="0" fontId="44" fillId="34" borderId="40" xfId="45" applyFont="1" applyFill="1" applyBorder="1" applyAlignment="1">
      <alignment horizontal="justify" vertical="center" wrapText="1"/>
    </xf>
    <xf numFmtId="4" fontId="44" fillId="34" borderId="40" xfId="45" applyNumberFormat="1" applyFont="1" applyFill="1" applyBorder="1" applyAlignment="1">
      <alignment horizontal="right" vertical="center"/>
    </xf>
    <xf numFmtId="0" fontId="44" fillId="34" borderId="40" xfId="45" applyFont="1" applyFill="1" applyBorder="1" applyAlignment="1">
      <alignment horizontal="center" vertical="center" wrapText="1"/>
    </xf>
    <xf numFmtId="4" fontId="44" fillId="34" borderId="39" xfId="45" applyNumberFormat="1" applyFont="1" applyFill="1" applyBorder="1" applyAlignment="1">
      <alignment horizontal="center" vertical="center"/>
    </xf>
    <xf numFmtId="4" fontId="44" fillId="34" borderId="39" xfId="45" applyNumberFormat="1" applyFont="1" applyFill="1" applyBorder="1" applyAlignment="1">
      <alignment horizontal="right" vertical="center"/>
    </xf>
    <xf numFmtId="1" fontId="44" fillId="34" borderId="40" xfId="45" applyNumberFormat="1" applyFont="1" applyFill="1" applyBorder="1" applyAlignment="1">
      <alignment horizontal="center" vertical="center" wrapText="1"/>
    </xf>
    <xf numFmtId="4" fontId="44" fillId="34" borderId="40" xfId="45" applyNumberFormat="1" applyFont="1" applyFill="1" applyBorder="1" applyAlignment="1">
      <alignment horizontal="left" vertical="center" wrapText="1"/>
    </xf>
    <xf numFmtId="4" fontId="44" fillId="34" borderId="40" xfId="48" applyNumberFormat="1" applyFont="1" applyFill="1" applyBorder="1" applyAlignment="1">
      <alignment horizontal="right" vertical="center"/>
    </xf>
    <xf numFmtId="3" fontId="44" fillId="34" borderId="40" xfId="48" applyNumberFormat="1" applyFont="1" applyFill="1" applyBorder="1" applyAlignment="1">
      <alignment horizontal="center" vertical="center"/>
    </xf>
    <xf numFmtId="3" fontId="44" fillId="34" borderId="39" xfId="48" applyNumberFormat="1" applyFont="1" applyFill="1" applyBorder="1" applyAlignment="1">
      <alignment horizontal="center" vertical="center"/>
    </xf>
    <xf numFmtId="10" fontId="51" fillId="34" borderId="40" xfId="46" applyNumberFormat="1" applyFont="1" applyFill="1" applyBorder="1" applyAlignment="1">
      <alignment horizontal="right" vertical="center"/>
    </xf>
    <xf numFmtId="10" fontId="51" fillId="34" borderId="39" xfId="46" applyNumberFormat="1" applyFont="1" applyFill="1" applyBorder="1" applyAlignment="1">
      <alignment horizontal="right" vertical="center"/>
    </xf>
    <xf numFmtId="0" fontId="40" fillId="34" borderId="40" xfId="49" applyFont="1" applyFill="1" applyBorder="1" applyAlignment="1">
      <alignment horizontal="center" vertical="center"/>
    </xf>
    <xf numFmtId="0" fontId="54" fillId="43" borderId="41" xfId="0" applyFont="1" applyFill="1" applyBorder="1"/>
    <xf numFmtId="0" fontId="54" fillId="41" borderId="41" xfId="0" applyFont="1" applyFill="1" applyBorder="1"/>
    <xf numFmtId="4" fontId="39" fillId="0" borderId="0" xfId="46" applyNumberFormat="1" applyFont="1" applyAlignment="1">
      <alignment horizontal="right" vertical="center"/>
    </xf>
    <xf numFmtId="0" fontId="40" fillId="0" borderId="31" xfId="45" applyFont="1" applyBorder="1" applyAlignment="1">
      <alignment wrapText="1"/>
    </xf>
    <xf numFmtId="0" fontId="56" fillId="34" borderId="40" xfId="0" applyFont="1" applyFill="1" applyBorder="1" applyAlignment="1">
      <alignment horizontal="left" vertical="center" wrapText="1"/>
    </xf>
    <xf numFmtId="0" fontId="40" fillId="34" borderId="41" xfId="0" applyFont="1" applyFill="1" applyBorder="1" applyAlignment="1">
      <alignment horizontal="left" vertical="center" wrapText="1"/>
    </xf>
    <xf numFmtId="0" fontId="40" fillId="34" borderId="40" xfId="0" applyFont="1" applyFill="1" applyBorder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38" fillId="35" borderId="32" xfId="0" applyFont="1" applyFill="1" applyBorder="1" applyAlignment="1">
      <alignment horizontal="center" vertical="center" wrapText="1"/>
    </xf>
    <xf numFmtId="0" fontId="59" fillId="0" borderId="0" xfId="0" applyFont="1"/>
    <xf numFmtId="0" fontId="40" fillId="34" borderId="41" xfId="0" applyFont="1" applyFill="1" applyBorder="1" applyAlignment="1">
      <alignment horizontal="center" vertical="center" wrapText="1"/>
    </xf>
    <xf numFmtId="0" fontId="40" fillId="34" borderId="41" xfId="0" applyFont="1" applyFill="1" applyBorder="1" applyAlignment="1">
      <alignment horizontal="left" vertical="center"/>
    </xf>
    <xf numFmtId="4" fontId="40" fillId="34" borderId="41" xfId="0" applyNumberFormat="1" applyFont="1" applyFill="1" applyBorder="1" applyAlignment="1">
      <alignment horizontal="center" vertical="center" wrapText="1"/>
    </xf>
    <xf numFmtId="10" fontId="40" fillId="34" borderId="41" xfId="34" applyNumberFormat="1" applyFont="1" applyFill="1" applyBorder="1" applyAlignment="1">
      <alignment horizontal="center" vertical="center" wrapText="1"/>
    </xf>
    <xf numFmtId="10" fontId="58" fillId="44" borderId="41" xfId="34" applyNumberFormat="1" applyFont="1" applyFill="1" applyBorder="1" applyAlignment="1">
      <alignment horizontal="center" vertical="center" wrapText="1"/>
    </xf>
    <xf numFmtId="10" fontId="58" fillId="34" borderId="41" xfId="34" applyNumberFormat="1" applyFont="1" applyFill="1" applyBorder="1" applyAlignment="1">
      <alignment horizontal="center" vertical="center" wrapText="1"/>
    </xf>
    <xf numFmtId="4" fontId="40" fillId="34" borderId="41" xfId="34" applyNumberFormat="1" applyFont="1" applyFill="1" applyBorder="1" applyAlignment="1">
      <alignment horizontal="center" vertical="center" wrapText="1"/>
    </xf>
    <xf numFmtId="0" fontId="54" fillId="43" borderId="41" xfId="0" applyFont="1" applyFill="1" applyBorder="1" applyAlignment="1">
      <alignment horizontal="center" vertical="center" wrapText="1"/>
    </xf>
    <xf numFmtId="4" fontId="59" fillId="0" borderId="0" xfId="34" applyNumberFormat="1" applyFont="1"/>
    <xf numFmtId="0" fontId="55" fillId="42" borderId="41" xfId="0" applyFont="1" applyFill="1" applyBorder="1" applyAlignment="1">
      <alignment horizontal="center" vertical="center" wrapText="1"/>
    </xf>
    <xf numFmtId="10" fontId="58" fillId="44" borderId="0" xfId="34" applyNumberFormat="1" applyFont="1" applyFill="1" applyAlignment="1">
      <alignment horizontal="center" vertical="center" wrapText="1"/>
    </xf>
    <xf numFmtId="0" fontId="57" fillId="43" borderId="0" xfId="0" applyFont="1" applyFill="1" applyAlignment="1">
      <alignment horizontal="center" vertical="center" wrapText="1"/>
    </xf>
    <xf numFmtId="0" fontId="57" fillId="45" borderId="0" xfId="0" applyFont="1" applyFill="1" applyAlignment="1">
      <alignment horizontal="center" vertical="center" wrapText="1"/>
    </xf>
    <xf numFmtId="0" fontId="54" fillId="41" borderId="0" xfId="0" applyFont="1" applyFill="1" applyAlignment="1">
      <alignment vertical="center"/>
    </xf>
    <xf numFmtId="0" fontId="55" fillId="42" borderId="0" xfId="0" applyFont="1" applyFill="1" applyAlignment="1">
      <alignment horizontal="center" vertical="center" wrapText="1"/>
    </xf>
    <xf numFmtId="0" fontId="38" fillId="35" borderId="42" xfId="51" applyFont="1" applyFill="1" applyBorder="1" applyAlignment="1">
      <alignment vertical="center"/>
    </xf>
    <xf numFmtId="0" fontId="38" fillId="35" borderId="38" xfId="51" applyFont="1" applyFill="1" applyBorder="1" applyAlignment="1">
      <alignment vertical="center"/>
    </xf>
    <xf numFmtId="0" fontId="43" fillId="46" borderId="31" xfId="0" applyFont="1" applyFill="1" applyBorder="1"/>
    <xf numFmtId="0" fontId="43" fillId="44" borderId="31" xfId="0" applyFont="1" applyFill="1" applyBorder="1"/>
    <xf numFmtId="3" fontId="43" fillId="47" borderId="35" xfId="51" applyNumberFormat="1" applyFont="1" applyFill="1" applyBorder="1" applyAlignment="1">
      <alignment horizontal="center" vertical="center"/>
    </xf>
    <xf numFmtId="4" fontId="43" fillId="47" borderId="35" xfId="51" applyNumberFormat="1" applyFont="1" applyFill="1" applyBorder="1" applyAlignment="1">
      <alignment horizontal="center" vertical="center"/>
    </xf>
    <xf numFmtId="3" fontId="43" fillId="47" borderId="43" xfId="51" applyNumberFormat="1" applyFont="1" applyFill="1" applyBorder="1" applyAlignment="1">
      <alignment horizontal="center" vertical="center"/>
    </xf>
    <xf numFmtId="14" fontId="40" fillId="0" borderId="36" xfId="45" applyNumberFormat="1" applyFont="1" applyBorder="1" applyAlignment="1">
      <alignment horizontal="left" vertical="center"/>
    </xf>
    <xf numFmtId="9" fontId="59" fillId="0" borderId="0" xfId="34" applyFont="1"/>
    <xf numFmtId="4" fontId="44" fillId="34" borderId="40" xfId="48" applyNumberFormat="1" applyFont="1" applyFill="1" applyBorder="1" applyAlignment="1">
      <alignment horizontal="center" vertical="center"/>
    </xf>
    <xf numFmtId="166" fontId="43" fillId="47" borderId="35" xfId="51" applyNumberFormat="1" applyFont="1" applyFill="1" applyBorder="1" applyAlignment="1">
      <alignment horizontal="center" vertical="center"/>
    </xf>
    <xf numFmtId="3" fontId="38" fillId="47" borderId="35" xfId="51" applyNumberFormat="1" applyFont="1" applyFill="1" applyBorder="1" applyAlignment="1">
      <alignment horizontal="center" vertical="center"/>
    </xf>
    <xf numFmtId="3" fontId="43" fillId="0" borderId="0" xfId="0" applyNumberFormat="1" applyFont="1"/>
    <xf numFmtId="168" fontId="43" fillId="47" borderId="43" xfId="51" applyNumberFormat="1" applyFont="1" applyFill="1" applyBorder="1" applyAlignment="1">
      <alignment horizontal="center" vertical="center"/>
    </xf>
    <xf numFmtId="0" fontId="60" fillId="37" borderId="0" xfId="0" applyFont="1" applyFill="1" applyAlignment="1">
      <alignment horizontal="center" vertical="center"/>
    </xf>
    <xf numFmtId="169" fontId="43" fillId="47" borderId="35" xfId="34" applyNumberFormat="1" applyFont="1" applyFill="1" applyBorder="1" applyAlignment="1">
      <alignment horizontal="center" vertical="center"/>
    </xf>
    <xf numFmtId="0" fontId="43" fillId="34" borderId="41" xfId="51" applyFont="1" applyFill="1" applyBorder="1" applyAlignment="1">
      <alignment vertical="center"/>
    </xf>
    <xf numFmtId="0" fontId="44" fillId="34" borderId="0" xfId="45" applyFont="1" applyFill="1" applyAlignment="1">
      <alignment horizontal="center" vertical="top"/>
    </xf>
    <xf numFmtId="4" fontId="44" fillId="34" borderId="0" xfId="45" applyNumberFormat="1" applyFont="1" applyFill="1" applyAlignment="1">
      <alignment vertical="center" wrapText="1"/>
    </xf>
    <xf numFmtId="4" fontId="44" fillId="34" borderId="0" xfId="48" applyNumberFormat="1" applyFont="1" applyFill="1" applyBorder="1" applyAlignment="1">
      <alignment horizontal="right" vertical="center"/>
    </xf>
    <xf numFmtId="4" fontId="44" fillId="34" borderId="0" xfId="45" applyNumberFormat="1" applyFont="1" applyFill="1" applyAlignment="1">
      <alignment horizontal="right" vertical="center"/>
    </xf>
    <xf numFmtId="10" fontId="51" fillId="34" borderId="0" xfId="46" applyNumberFormat="1" applyFont="1" applyFill="1" applyBorder="1" applyAlignment="1">
      <alignment horizontal="right" vertical="center"/>
    </xf>
    <xf numFmtId="0" fontId="45" fillId="0" borderId="0" xfId="45" applyFont="1" applyAlignment="1">
      <alignment horizontal="left" vertical="top" wrapText="1"/>
    </xf>
    <xf numFmtId="0" fontId="62" fillId="0" borderId="0" xfId="0" applyFont="1" applyAlignment="1">
      <alignment vertical="top"/>
    </xf>
    <xf numFmtId="49" fontId="62" fillId="34" borderId="0" xfId="0" applyNumberFormat="1" applyFont="1" applyFill="1" applyAlignment="1">
      <alignment horizontal="center" vertical="top"/>
    </xf>
    <xf numFmtId="0" fontId="62" fillId="0" borderId="0" xfId="0" applyFont="1" applyAlignment="1">
      <alignment vertical="top" wrapText="1"/>
    </xf>
    <xf numFmtId="10" fontId="61" fillId="35" borderId="0" xfId="46" applyNumberFormat="1" applyFont="1" applyFill="1" applyAlignment="1">
      <alignment horizontal="right" vertical="top"/>
    </xf>
    <xf numFmtId="0" fontId="62" fillId="0" borderId="0" xfId="0" applyFont="1" applyAlignment="1">
      <alignment horizontal="center" vertical="top"/>
    </xf>
    <xf numFmtId="0" fontId="62" fillId="34" borderId="0" xfId="0" applyFont="1" applyFill="1" applyAlignment="1">
      <alignment vertical="top"/>
    </xf>
    <xf numFmtId="0" fontId="36" fillId="48" borderId="37" xfId="45" applyFont="1" applyFill="1" applyBorder="1" applyAlignment="1">
      <alignment horizontal="center" vertical="center"/>
    </xf>
    <xf numFmtId="0" fontId="36" fillId="48" borderId="37" xfId="45" applyFont="1" applyFill="1" applyBorder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/>
    </xf>
    <xf numFmtId="4" fontId="36" fillId="48" borderId="37" xfId="45" applyNumberFormat="1" applyFont="1" applyFill="1" applyBorder="1" applyAlignment="1">
      <alignment horizontal="center" vertical="center" wrapText="1"/>
    </xf>
    <xf numFmtId="0" fontId="67" fillId="40" borderId="35" xfId="45" applyFont="1" applyFill="1" applyBorder="1" applyAlignment="1">
      <alignment horizontal="center" vertical="center"/>
    </xf>
    <xf numFmtId="0" fontId="67" fillId="40" borderId="35" xfId="45" applyFont="1" applyFill="1" applyBorder="1" applyAlignment="1">
      <alignment vertical="center"/>
    </xf>
    <xf numFmtId="0" fontId="67" fillId="40" borderId="35" xfId="45" applyFont="1" applyFill="1" applyBorder="1" applyAlignment="1">
      <alignment horizontal="right" vertical="center"/>
    </xf>
    <xf numFmtId="4" fontId="67" fillId="40" borderId="35" xfId="45" applyNumberFormat="1" applyFont="1" applyFill="1" applyBorder="1" applyAlignment="1">
      <alignment vertical="center"/>
    </xf>
    <xf numFmtId="10" fontId="67" fillId="40" borderId="35" xfId="46" applyNumberFormat="1" applyFont="1" applyFill="1" applyBorder="1" applyAlignment="1">
      <alignment horizontal="right" vertical="center"/>
    </xf>
    <xf numFmtId="0" fontId="67" fillId="35" borderId="0" xfId="45" applyFont="1" applyFill="1" applyAlignment="1">
      <alignment horizontal="center" vertical="center"/>
    </xf>
    <xf numFmtId="0" fontId="67" fillId="35" borderId="0" xfId="45" applyFont="1" applyFill="1" applyAlignment="1">
      <alignment horizontal="left" vertical="center"/>
    </xf>
    <xf numFmtId="0" fontId="67" fillId="35" borderId="0" xfId="45" applyFont="1" applyFill="1" applyAlignment="1">
      <alignment horizontal="right" vertical="center"/>
    </xf>
    <xf numFmtId="4" fontId="67" fillId="35" borderId="0" xfId="45" applyNumberFormat="1" applyFont="1" applyFill="1" applyAlignment="1">
      <alignment horizontal="right" vertical="center"/>
    </xf>
    <xf numFmtId="0" fontId="67" fillId="40" borderId="37" xfId="45" applyFont="1" applyFill="1" applyBorder="1" applyAlignment="1">
      <alignment horizontal="center" vertical="center"/>
    </xf>
    <xf numFmtId="1" fontId="44" fillId="34" borderId="0" xfId="45" applyNumberFormat="1" applyFont="1" applyFill="1" applyAlignment="1">
      <alignment horizontal="center" vertical="center" wrapText="1"/>
    </xf>
    <xf numFmtId="4" fontId="53" fillId="48" borderId="0" xfId="45" applyNumberFormat="1" applyFont="1" applyFill="1" applyAlignment="1">
      <alignment horizontal="right" vertical="center"/>
    </xf>
    <xf numFmtId="0" fontId="40" fillId="48" borderId="0" xfId="45" applyFont="1" applyFill="1" applyAlignment="1">
      <alignment horizontal="center"/>
    </xf>
    <xf numFmtId="4" fontId="53" fillId="48" borderId="0" xfId="45" applyNumberFormat="1" applyFont="1" applyFill="1" applyAlignment="1">
      <alignment vertical="center"/>
    </xf>
    <xf numFmtId="4" fontId="67" fillId="40" borderId="37" xfId="45" applyNumberFormat="1" applyFont="1" applyFill="1" applyBorder="1" applyAlignment="1">
      <alignment horizontal="right" vertical="center"/>
    </xf>
    <xf numFmtId="4" fontId="46" fillId="35" borderId="32" xfId="45" applyNumberFormat="1" applyFont="1" applyFill="1" applyBorder="1" applyAlignment="1">
      <alignment horizontal="right" vertical="center"/>
    </xf>
    <xf numFmtId="10" fontId="53" fillId="48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horizontal="right" vertical="center"/>
    </xf>
    <xf numFmtId="10" fontId="46" fillId="35" borderId="0" xfId="34" applyNumberFormat="1" applyFont="1" applyFill="1" applyAlignment="1">
      <alignment vertical="center"/>
    </xf>
    <xf numFmtId="10" fontId="46" fillId="35" borderId="32" xfId="34" applyNumberFormat="1" applyFont="1" applyFill="1" applyBorder="1" applyAlignment="1">
      <alignment horizontal="right" vertical="center"/>
    </xf>
    <xf numFmtId="10" fontId="67" fillId="35" borderId="0" xfId="34" applyNumberFormat="1" applyFont="1" applyFill="1" applyAlignment="1">
      <alignment horizontal="right" vertical="center"/>
    </xf>
    <xf numFmtId="0" fontId="44" fillId="0" borderId="0" xfId="45" applyFont="1"/>
    <xf numFmtId="0" fontId="44" fillId="0" borderId="0" xfId="45" applyFont="1" applyAlignment="1">
      <alignment horizontal="right"/>
    </xf>
    <xf numFmtId="4" fontId="44" fillId="0" borderId="0" xfId="45" applyNumberFormat="1" applyFont="1" applyAlignment="1">
      <alignment horizontal="right" vertical="center"/>
    </xf>
    <xf numFmtId="4" fontId="55" fillId="48" borderId="0" xfId="0" applyNumberFormat="1" applyFont="1" applyFill="1" applyAlignment="1">
      <alignment horizontal="center" vertical="center" wrapText="1"/>
    </xf>
    <xf numFmtId="10" fontId="55" fillId="48" borderId="0" xfId="34" applyNumberFormat="1" applyFont="1" applyFill="1" applyAlignment="1">
      <alignment horizontal="center" vertical="center" wrapText="1"/>
    </xf>
    <xf numFmtId="0" fontId="57" fillId="40" borderId="31" xfId="0" applyFont="1" applyFill="1" applyBorder="1" applyAlignment="1">
      <alignment horizontal="center" vertical="center" wrapText="1"/>
    </xf>
    <xf numFmtId="4" fontId="56" fillId="34" borderId="40" xfId="0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left" vertical="center" wrapText="1"/>
    </xf>
    <xf numFmtId="49" fontId="44" fillId="34" borderId="40" xfId="45" applyNumberFormat="1" applyFont="1" applyFill="1" applyBorder="1" applyAlignment="1">
      <alignment horizontal="center" vertical="center"/>
    </xf>
    <xf numFmtId="169" fontId="40" fillId="34" borderId="40" xfId="0" applyNumberFormat="1" applyFont="1" applyFill="1" applyBorder="1" applyAlignment="1">
      <alignment horizontal="center" vertical="center" wrapText="1"/>
    </xf>
    <xf numFmtId="169" fontId="40" fillId="34" borderId="0" xfId="0" applyNumberFormat="1" applyFont="1" applyFill="1" applyAlignment="1">
      <alignment horizontal="center" vertical="center" wrapText="1"/>
    </xf>
    <xf numFmtId="2" fontId="44" fillId="34" borderId="40" xfId="45" applyNumberFormat="1" applyFont="1" applyFill="1" applyBorder="1" applyAlignment="1">
      <alignment horizontal="center" vertical="center" wrapText="1"/>
    </xf>
    <xf numFmtId="0" fontId="57" fillId="40" borderId="45" xfId="0" applyFont="1" applyFill="1" applyBorder="1" applyAlignment="1">
      <alignment horizontal="center" vertical="center" wrapText="1"/>
    </xf>
    <xf numFmtId="0" fontId="40" fillId="0" borderId="0" xfId="49" applyFont="1" applyAlignment="1">
      <alignment horizontal="center" vertical="center" wrapText="1"/>
    </xf>
    <xf numFmtId="0" fontId="46" fillId="0" borderId="0" xfId="45" applyFont="1"/>
    <xf numFmtId="0" fontId="57" fillId="49" borderId="0" xfId="0" applyFont="1" applyFill="1" applyAlignment="1">
      <alignment horizontal="center" vertical="center" wrapTex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2" fontId="44" fillId="34" borderId="40" xfId="45" applyNumberFormat="1" applyFont="1" applyFill="1" applyBorder="1" applyAlignment="1">
      <alignment horizontal="right" vertical="center" wrapText="1"/>
    </xf>
    <xf numFmtId="1" fontId="44" fillId="34" borderId="40" xfId="45" applyNumberFormat="1" applyFont="1" applyFill="1" applyBorder="1" applyAlignment="1">
      <alignment horizontal="justify" vertical="center" wrapText="1"/>
    </xf>
    <xf numFmtId="1" fontId="44" fillId="34" borderId="40" xfId="45" applyNumberFormat="1" applyFont="1" applyFill="1" applyBorder="1" applyAlignment="1">
      <alignment horizontal="left" vertical="center"/>
    </xf>
    <xf numFmtId="1" fontId="44" fillId="34" borderId="40" xfId="45" applyNumberFormat="1" applyFont="1" applyFill="1" applyBorder="1" applyAlignment="1">
      <alignment horizontal="justify" vertical="center"/>
    </xf>
    <xf numFmtId="0" fontId="55" fillId="48" borderId="0" xfId="49" applyFont="1" applyFill="1" applyAlignment="1">
      <alignment horizontal="center" vertical="center"/>
    </xf>
    <xf numFmtId="0" fontId="55" fillId="48" borderId="0" xfId="49" applyFont="1" applyFill="1" applyAlignment="1">
      <alignment horizontal="center" vertical="center" wrapText="1"/>
    </xf>
    <xf numFmtId="0" fontId="55" fillId="48" borderId="0" xfId="49" applyFont="1" applyFill="1" applyAlignment="1">
      <alignment horizontal="right" vertical="center"/>
    </xf>
    <xf numFmtId="10" fontId="55" fillId="48" borderId="0" xfId="49" applyNumberFormat="1" applyFont="1" applyFill="1" applyAlignment="1">
      <alignment horizontal="center" vertical="center"/>
    </xf>
    <xf numFmtId="4" fontId="55" fillId="48" borderId="0" xfId="49" applyNumberFormat="1" applyFont="1" applyFill="1" applyAlignment="1">
      <alignment horizontal="right" vertical="center"/>
    </xf>
    <xf numFmtId="1" fontId="40" fillId="0" borderId="0" xfId="45" applyNumberFormat="1" applyFont="1" applyAlignment="1">
      <alignment vertical="top"/>
    </xf>
    <xf numFmtId="164" fontId="40" fillId="0" borderId="0" xfId="36" applyFont="1" applyAlignment="1">
      <alignment vertical="top"/>
    </xf>
    <xf numFmtId="43" fontId="40" fillId="0" borderId="0" xfId="45" applyNumberFormat="1" applyFont="1" applyAlignment="1">
      <alignment vertical="top"/>
    </xf>
    <xf numFmtId="2" fontId="40" fillId="0" borderId="0" xfId="45" applyNumberFormat="1" applyFont="1" applyAlignment="1">
      <alignment vertical="center"/>
    </xf>
    <xf numFmtId="2" fontId="44" fillId="0" borderId="0" xfId="45" applyNumberFormat="1" applyFont="1" applyAlignment="1">
      <alignment horizontal="center" vertical="center"/>
    </xf>
    <xf numFmtId="2" fontId="36" fillId="48" borderId="37" xfId="45" applyNumberFormat="1" applyFont="1" applyFill="1" applyBorder="1" applyAlignment="1">
      <alignment horizontal="center" vertical="center"/>
    </xf>
    <xf numFmtId="2" fontId="67" fillId="40" borderId="35" xfId="45" applyNumberFormat="1" applyFont="1" applyFill="1" applyBorder="1" applyAlignment="1">
      <alignment vertical="center"/>
    </xf>
    <xf numFmtId="2" fontId="46" fillId="35" borderId="32" xfId="45" applyNumberFormat="1" applyFont="1" applyFill="1" applyBorder="1" applyAlignment="1">
      <alignment horizontal="left" vertical="center"/>
    </xf>
    <xf numFmtId="2" fontId="44" fillId="34" borderId="0" xfId="48" applyNumberFormat="1" applyFont="1" applyFill="1" applyAlignment="1">
      <alignment horizontal="center" vertical="center"/>
    </xf>
    <xf numFmtId="2" fontId="67" fillId="35" borderId="0" xfId="45" applyNumberFormat="1" applyFont="1" applyFill="1" applyAlignment="1">
      <alignment horizontal="left" vertical="center"/>
    </xf>
    <xf numFmtId="2" fontId="36" fillId="40" borderId="37" xfId="45" applyNumberFormat="1" applyFont="1" applyFill="1" applyBorder="1" applyAlignment="1">
      <alignment vertical="center"/>
    </xf>
    <xf numFmtId="2" fontId="46" fillId="35" borderId="0" xfId="45" applyNumberFormat="1" applyFont="1" applyFill="1" applyAlignment="1">
      <alignment horizontal="left" vertical="center"/>
    </xf>
    <xf numFmtId="2" fontId="44" fillId="34" borderId="0" xfId="48" applyNumberFormat="1" applyFont="1" applyFill="1" applyBorder="1" applyAlignment="1">
      <alignment horizontal="center" vertical="center"/>
    </xf>
    <xf numFmtId="2" fontId="44" fillId="0" borderId="0" xfId="45" applyNumberFormat="1" applyFont="1" applyAlignment="1">
      <alignment vertical="center"/>
    </xf>
    <xf numFmtId="2" fontId="53" fillId="48" borderId="0" xfId="45" applyNumberFormat="1" applyFont="1" applyFill="1" applyAlignment="1">
      <alignment vertical="center"/>
    </xf>
    <xf numFmtId="2" fontId="39" fillId="0" borderId="0" xfId="45" applyNumberFormat="1" applyFont="1" applyAlignment="1">
      <alignment horizontal="center" vertical="center"/>
    </xf>
    <xf numFmtId="2" fontId="40" fillId="0" borderId="0" xfId="45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0" fontId="5" fillId="0" borderId="2" xfId="0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164" fontId="5" fillId="0" borderId="2" xfId="36" applyFont="1" applyBorder="1" applyAlignment="1">
      <alignment horizontal="center"/>
    </xf>
    <xf numFmtId="165" fontId="5" fillId="0" borderId="2" xfId="36" applyNumberFormat="1" applyFont="1" applyBorder="1"/>
    <xf numFmtId="164" fontId="5" fillId="0" borderId="2" xfId="36" applyFont="1" applyBorder="1"/>
    <xf numFmtId="164" fontId="5" fillId="0" borderId="3" xfId="36" applyFont="1" applyBorder="1"/>
    <xf numFmtId="4" fontId="5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5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17" fontId="70" fillId="0" borderId="0" xfId="0" applyNumberFormat="1" applyFont="1" applyAlignment="1">
      <alignment horizontal="center" vertical="top" wrapText="1"/>
    </xf>
    <xf numFmtId="0" fontId="70" fillId="0" borderId="0" xfId="0" applyFont="1" applyAlignment="1">
      <alignment vertical="top"/>
    </xf>
    <xf numFmtId="44" fontId="70" fillId="0" borderId="0" xfId="79" applyFont="1" applyAlignment="1">
      <alignment horizontal="center" vertical="top"/>
    </xf>
    <xf numFmtId="44" fontId="70" fillId="0" borderId="0" xfId="79" applyFont="1" applyAlignment="1">
      <alignment vertical="top"/>
    </xf>
    <xf numFmtId="2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center" vertical="top"/>
    </xf>
    <xf numFmtId="2" fontId="62" fillId="0" borderId="0" xfId="0" applyNumberFormat="1" applyFont="1" applyAlignment="1">
      <alignment horizontal="left" vertical="top"/>
    </xf>
    <xf numFmtId="2" fontId="62" fillId="0" borderId="0" xfId="0" applyNumberFormat="1" applyFont="1" applyAlignment="1">
      <alignment horizontal="center" vertical="top"/>
    </xf>
    <xf numFmtId="0" fontId="43" fillId="35" borderId="45" xfId="0" applyFont="1" applyFill="1" applyBorder="1" applyAlignment="1">
      <alignment horizontal="center" vertical="center" textRotation="90" wrapText="1"/>
    </xf>
    <xf numFmtId="0" fontId="54" fillId="0" borderId="0" xfId="45" applyFont="1" applyAlignment="1">
      <alignment horizontal="left" vertical="center"/>
    </xf>
    <xf numFmtId="0" fontId="54" fillId="0" borderId="0" xfId="45" applyFont="1"/>
    <xf numFmtId="0" fontId="55" fillId="48" borderId="0" xfId="0" applyFont="1" applyFill="1" applyAlignment="1">
      <alignment vertical="center" wrapText="1"/>
    </xf>
    <xf numFmtId="0" fontId="57" fillId="40" borderId="37" xfId="0" applyFont="1" applyFill="1" applyBorder="1" applyAlignment="1">
      <alignment vertical="center" wrapText="1"/>
    </xf>
    <xf numFmtId="0" fontId="40" fillId="0" borderId="0" xfId="45" applyFont="1" applyAlignment="1">
      <alignment horizontal="left"/>
    </xf>
    <xf numFmtId="0" fontId="57" fillId="40" borderId="0" xfId="0" applyFont="1" applyFill="1" applyAlignment="1">
      <alignment vertical="center" wrapText="1"/>
    </xf>
    <xf numFmtId="0" fontId="55" fillId="50" borderId="0" xfId="0" applyFont="1" applyFill="1" applyAlignment="1">
      <alignment horizontal="center" vertical="center" wrapText="1"/>
    </xf>
    <xf numFmtId="10" fontId="58" fillId="50" borderId="41" xfId="34" applyNumberFormat="1" applyFont="1" applyFill="1" applyBorder="1" applyAlignment="1">
      <alignment horizontal="center" vertical="center" wrapText="1"/>
    </xf>
    <xf numFmtId="49" fontId="62" fillId="0" borderId="0" xfId="36" applyNumberFormat="1" applyFont="1" applyAlignment="1" applyProtection="1">
      <alignment horizontal="center" vertical="top"/>
    </xf>
    <xf numFmtId="0" fontId="66" fillId="34" borderId="39" xfId="0" applyFont="1" applyFill="1" applyBorder="1" applyAlignment="1">
      <alignment vertical="top"/>
    </xf>
    <xf numFmtId="4" fontId="62" fillId="0" borderId="0" xfId="36" applyNumberFormat="1" applyFont="1" applyAlignment="1" applyProtection="1">
      <alignment horizontal="center" vertical="top"/>
    </xf>
    <xf numFmtId="0" fontId="61" fillId="0" borderId="0" xfId="45" applyFont="1" applyAlignment="1">
      <alignment horizontal="right" vertical="top"/>
    </xf>
    <xf numFmtId="1" fontId="62" fillId="34" borderId="40" xfId="36" applyNumberFormat="1" applyFont="1" applyFill="1" applyBorder="1" applyAlignment="1" applyProtection="1">
      <alignment horizontal="center" vertical="top"/>
    </xf>
    <xf numFmtId="4" fontId="62" fillId="0" borderId="39" xfId="36" applyNumberFormat="1" applyFont="1" applyFill="1" applyBorder="1" applyAlignment="1" applyProtection="1">
      <alignment horizontal="center" vertical="top"/>
    </xf>
    <xf numFmtId="14" fontId="62" fillId="0" borderId="0" xfId="45" applyNumberFormat="1" applyFont="1" applyAlignment="1">
      <alignment horizontal="center" vertical="top"/>
    </xf>
    <xf numFmtId="1" fontId="61" fillId="35" borderId="0" xfId="0" applyNumberFormat="1" applyFont="1" applyFill="1" applyAlignment="1">
      <alignment horizontal="center" vertical="top"/>
    </xf>
    <xf numFmtId="4" fontId="62" fillId="34" borderId="40" xfId="36" applyNumberFormat="1" applyFont="1" applyFill="1" applyBorder="1" applyAlignment="1" applyProtection="1">
      <alignment horizontal="right" vertical="top"/>
    </xf>
    <xf numFmtId="0" fontId="63" fillId="40" borderId="0" xfId="0" applyFont="1" applyFill="1" applyAlignment="1">
      <alignment vertical="top"/>
    </xf>
    <xf numFmtId="0" fontId="65" fillId="34" borderId="39" xfId="0" applyFont="1" applyFill="1" applyBorder="1" applyAlignment="1">
      <alignment vertical="top"/>
    </xf>
    <xf numFmtId="164" fontId="62" fillId="34" borderId="0" xfId="36" applyFont="1" applyFill="1" applyAlignment="1" applyProtection="1">
      <alignment vertical="top"/>
    </xf>
    <xf numFmtId="0" fontId="63" fillId="48" borderId="0" xfId="0" applyFont="1" applyFill="1" applyAlignment="1">
      <alignment horizontal="center" vertical="top"/>
    </xf>
    <xf numFmtId="4" fontId="61" fillId="35" borderId="32" xfId="45" applyNumberFormat="1" applyFont="1" applyFill="1" applyBorder="1" applyAlignment="1">
      <alignment horizontal="center" vertical="top"/>
    </xf>
    <xf numFmtId="0" fontId="63" fillId="48" borderId="37" xfId="0" applyFont="1" applyFill="1" applyBorder="1" applyAlignment="1">
      <alignment horizontal="center" vertical="top"/>
    </xf>
    <xf numFmtId="0" fontId="61" fillId="0" borderId="0" xfId="0" applyFont="1" applyAlignment="1">
      <alignment horizontal="center" vertical="top"/>
    </xf>
    <xf numFmtId="4" fontId="62" fillId="34" borderId="39" xfId="36" applyNumberFormat="1" applyFont="1" applyFill="1" applyBorder="1" applyAlignment="1" applyProtection="1">
      <alignment horizontal="right" vertical="top"/>
    </xf>
    <xf numFmtId="4" fontId="62" fillId="0" borderId="40" xfId="36" applyNumberFormat="1" applyFont="1" applyFill="1" applyBorder="1" applyAlignment="1" applyProtection="1">
      <alignment horizontal="right" vertical="top"/>
    </xf>
    <xf numFmtId="0" fontId="62" fillId="34" borderId="39" xfId="0" applyFont="1" applyFill="1" applyBorder="1" applyAlignment="1">
      <alignment vertical="top"/>
    </xf>
    <xf numFmtId="1" fontId="62" fillId="34" borderId="40" xfId="0" applyNumberFormat="1" applyFont="1" applyFill="1" applyBorder="1" applyAlignment="1">
      <alignment horizontal="center" vertical="top"/>
    </xf>
    <xf numFmtId="1" fontId="62" fillId="0" borderId="40" xfId="36" applyNumberFormat="1" applyFont="1" applyFill="1" applyBorder="1" applyAlignment="1" applyProtection="1">
      <alignment horizontal="center" vertical="top"/>
    </xf>
    <xf numFmtId="0" fontId="61" fillId="35" borderId="32" xfId="45" applyFont="1" applyFill="1" applyBorder="1" applyAlignment="1">
      <alignment horizontal="center" vertical="top"/>
    </xf>
    <xf numFmtId="0" fontId="61" fillId="35" borderId="0" xfId="45" applyFont="1" applyFill="1" applyAlignment="1">
      <alignment horizontal="right" vertical="top"/>
    </xf>
    <xf numFmtId="0" fontId="61" fillId="0" borderId="0" xfId="0" applyFont="1" applyAlignment="1">
      <alignment vertical="top"/>
    </xf>
    <xf numFmtId="0" fontId="61" fillId="35" borderId="32" xfId="45" applyFont="1" applyFill="1" applyBorder="1" applyAlignment="1">
      <alignment horizontal="right" vertical="top"/>
    </xf>
    <xf numFmtId="0" fontId="61" fillId="0" borderId="0" xfId="45" applyFont="1" applyAlignment="1">
      <alignment horizontal="left" vertical="top"/>
    </xf>
    <xf numFmtId="0" fontId="61" fillId="35" borderId="32" xfId="45" applyFont="1" applyFill="1" applyBorder="1" applyAlignment="1">
      <alignment horizontal="left" vertical="top"/>
    </xf>
    <xf numFmtId="49" fontId="62" fillId="0" borderId="0" xfId="36" applyNumberFormat="1" applyFont="1" applyAlignment="1" applyProtection="1">
      <alignment horizontal="right" vertical="top"/>
    </xf>
    <xf numFmtId="4" fontId="62" fillId="0" borderId="39" xfId="36" applyNumberFormat="1" applyFont="1" applyFill="1" applyBorder="1" applyAlignment="1" applyProtection="1">
      <alignment horizontal="right" vertical="top"/>
    </xf>
    <xf numFmtId="1" fontId="65" fillId="34" borderId="39" xfId="0" applyNumberFormat="1" applyFont="1" applyFill="1" applyBorder="1" applyAlignment="1">
      <alignment horizontal="center" vertical="top"/>
    </xf>
    <xf numFmtId="1" fontId="62" fillId="34" borderId="39" xfId="0" applyNumberFormat="1" applyFont="1" applyFill="1" applyBorder="1" applyAlignment="1">
      <alignment horizontal="center" vertical="top"/>
    </xf>
    <xf numFmtId="0" fontId="64" fillId="40" borderId="0" xfId="0" applyFont="1" applyFill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right" vertical="top"/>
    </xf>
    <xf numFmtId="4" fontId="62" fillId="34" borderId="39" xfId="36" applyNumberFormat="1" applyFont="1" applyFill="1" applyBorder="1" applyAlignment="1" applyProtection="1">
      <alignment horizontal="center" vertical="top"/>
    </xf>
    <xf numFmtId="49" fontId="61" fillId="0" borderId="0" xfId="0" applyNumberFormat="1" applyFont="1" applyAlignment="1">
      <alignment horizontal="center" vertical="top"/>
    </xf>
    <xf numFmtId="49" fontId="62" fillId="34" borderId="40" xfId="36" applyNumberFormat="1" applyFont="1" applyFill="1" applyBorder="1" applyAlignment="1" applyProtection="1">
      <alignment horizontal="center" vertical="top"/>
    </xf>
    <xf numFmtId="4" fontId="61" fillId="35" borderId="0" xfId="45" applyNumberFormat="1" applyFont="1" applyFill="1" applyAlignment="1">
      <alignment horizontal="right" vertical="top"/>
    </xf>
    <xf numFmtId="1" fontId="62" fillId="0" borderId="0" xfId="36" applyNumberFormat="1" applyFont="1" applyAlignment="1" applyProtection="1">
      <alignment horizontal="center" vertical="top"/>
    </xf>
    <xf numFmtId="0" fontId="62" fillId="0" borderId="0" xfId="0" applyFont="1" applyAlignment="1">
      <alignment horizontal="justify" vertical="top"/>
    </xf>
    <xf numFmtId="0" fontId="62" fillId="34" borderId="40" xfId="0" applyFont="1" applyFill="1" applyBorder="1" applyAlignment="1">
      <alignment vertical="top"/>
    </xf>
    <xf numFmtId="49" fontId="62" fillId="34" borderId="39" xfId="36" applyNumberFormat="1" applyFont="1" applyFill="1" applyBorder="1" applyAlignment="1" applyProtection="1">
      <alignment horizontal="center" vertical="top"/>
    </xf>
    <xf numFmtId="0" fontId="61" fillId="35" borderId="0" xfId="0" applyFont="1" applyFill="1" applyAlignment="1">
      <alignment vertical="top"/>
    </xf>
    <xf numFmtId="0" fontId="64" fillId="40" borderId="0" xfId="0" applyFont="1" applyFill="1" applyAlignment="1">
      <alignment vertical="top"/>
    </xf>
    <xf numFmtId="165" fontId="62" fillId="0" borderId="0" xfId="36" applyNumberFormat="1" applyFont="1" applyAlignment="1" applyProtection="1">
      <alignment horizontal="center" vertical="top"/>
    </xf>
    <xf numFmtId="49" fontId="62" fillId="34" borderId="39" xfId="36" applyNumberFormat="1" applyFont="1" applyFill="1" applyBorder="1" applyAlignment="1" applyProtection="1">
      <alignment horizontal="right" vertical="top"/>
    </xf>
    <xf numFmtId="10" fontId="43" fillId="51" borderId="39" xfId="46" applyNumberFormat="1" applyFont="1" applyFill="1" applyBorder="1" applyAlignment="1" applyProtection="1">
      <alignment horizontal="left" vertical="center"/>
      <protection locked="0"/>
    </xf>
    <xf numFmtId="0" fontId="61" fillId="35" borderId="0" xfId="45" applyFont="1" applyFill="1" applyAlignment="1">
      <alignment horizontal="left" vertical="top"/>
    </xf>
    <xf numFmtId="1" fontId="62" fillId="34" borderId="39" xfId="36" applyNumberFormat="1" applyFont="1" applyFill="1" applyBorder="1" applyAlignment="1" applyProtection="1">
      <alignment horizontal="center" vertical="top"/>
    </xf>
    <xf numFmtId="1" fontId="62" fillId="34" borderId="39" xfId="36" quotePrefix="1" applyNumberFormat="1" applyFont="1" applyFill="1" applyBorder="1" applyAlignment="1" applyProtection="1">
      <alignment horizontal="center" vertical="top"/>
    </xf>
    <xf numFmtId="1" fontId="62" fillId="0" borderId="0" xfId="0" applyNumberFormat="1" applyFont="1" applyAlignment="1">
      <alignment horizontal="center" vertical="top"/>
    </xf>
    <xf numFmtId="0" fontId="61" fillId="35" borderId="0" xfId="0" applyFont="1" applyFill="1" applyAlignment="1">
      <alignment horizontal="right" vertical="top"/>
    </xf>
    <xf numFmtId="0" fontId="61" fillId="35" borderId="0" xfId="45" applyFont="1" applyFill="1" applyAlignment="1">
      <alignment horizontal="center" vertical="top"/>
    </xf>
    <xf numFmtId="0" fontId="65" fillId="34" borderId="40" xfId="0" applyFont="1" applyFill="1" applyBorder="1" applyAlignment="1">
      <alignment vertical="top"/>
    </xf>
    <xf numFmtId="49" fontId="62" fillId="0" borderId="0" xfId="0" applyNumberFormat="1" applyFont="1" applyAlignment="1">
      <alignment horizontal="center" vertical="top"/>
    </xf>
    <xf numFmtId="4" fontId="62" fillId="0" borderId="40" xfId="36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horizontal="left" vertical="top"/>
    </xf>
    <xf numFmtId="1" fontId="62" fillId="34" borderId="40" xfId="36" quotePrefix="1" applyNumberFormat="1" applyFont="1" applyFill="1" applyBorder="1" applyAlignment="1" applyProtection="1">
      <alignment horizontal="center" vertical="top"/>
    </xf>
    <xf numFmtId="0" fontId="62" fillId="0" borderId="0" xfId="45" applyFont="1" applyAlignment="1">
      <alignment vertical="top"/>
    </xf>
    <xf numFmtId="164" fontId="62" fillId="0" borderId="0" xfId="36" applyFont="1" applyAlignment="1" applyProtection="1">
      <alignment vertical="top"/>
    </xf>
    <xf numFmtId="0" fontId="40" fillId="0" borderId="0" xfId="115" applyFont="1" applyAlignment="1">
      <alignment horizontal="left" vertical="center"/>
    </xf>
    <xf numFmtId="10" fontId="43" fillId="51" borderId="39" xfId="46" applyNumberFormat="1" applyFont="1" applyFill="1" applyBorder="1" applyAlignment="1" applyProtection="1">
      <alignment vertical="center"/>
      <protection locked="0"/>
    </xf>
    <xf numFmtId="0" fontId="46" fillId="0" borderId="0" xfId="45" applyFont="1" applyAlignment="1">
      <alignment vertical="top"/>
    </xf>
    <xf numFmtId="4" fontId="74" fillId="34" borderId="39" xfId="45" applyNumberFormat="1" applyFont="1" applyFill="1" applyBorder="1" applyAlignment="1" applyProtection="1">
      <alignment horizontal="right" vertical="center"/>
      <protection locked="0"/>
    </xf>
    <xf numFmtId="2" fontId="65" fillId="0" borderId="40" xfId="71" applyNumberFormat="1" applyFont="1" applyFill="1" applyBorder="1" applyAlignment="1" applyProtection="1">
      <alignment horizontal="center" vertical="top"/>
      <protection locked="0"/>
    </xf>
    <xf numFmtId="49" fontId="62" fillId="0" borderId="40" xfId="36" applyNumberFormat="1" applyFont="1" applyFill="1" applyBorder="1" applyAlignment="1" applyProtection="1">
      <alignment horizontal="center" vertical="top"/>
    </xf>
    <xf numFmtId="2" fontId="65" fillId="0" borderId="40" xfId="36" applyNumberFormat="1" applyFont="1" applyFill="1" applyBorder="1" applyAlignment="1" applyProtection="1">
      <alignment horizontal="center" vertical="top"/>
      <protection locked="0"/>
    </xf>
    <xf numFmtId="49" fontId="62" fillId="0" borderId="39" xfId="36" applyNumberFormat="1" applyFont="1" applyFill="1" applyBorder="1" applyAlignment="1" applyProtection="1">
      <alignment horizontal="center" vertical="top"/>
    </xf>
    <xf numFmtId="165" fontId="62" fillId="0" borderId="0" xfId="36" applyNumberFormat="1" applyFont="1" applyFill="1" applyAlignment="1" applyProtection="1">
      <alignment horizontal="center" vertical="top"/>
    </xf>
    <xf numFmtId="49" fontId="62" fillId="0" borderId="0" xfId="36" applyNumberFormat="1" applyFont="1" applyFill="1" applyAlignment="1" applyProtection="1">
      <alignment horizontal="center" vertical="top"/>
    </xf>
    <xf numFmtId="4" fontId="65" fillId="0" borderId="39" xfId="36" applyNumberFormat="1" applyFont="1" applyFill="1" applyBorder="1" applyAlignment="1" applyProtection="1">
      <alignment horizontal="right" vertical="top"/>
      <protection locked="0"/>
    </xf>
    <xf numFmtId="0" fontId="45" fillId="39" borderId="32" xfId="51" applyFont="1" applyFill="1" applyBorder="1" applyAlignment="1">
      <alignment horizontal="center" vertical="center" wrapText="1"/>
    </xf>
    <xf numFmtId="168" fontId="43" fillId="47" borderId="35" xfId="51" applyNumberFormat="1" applyFont="1" applyFill="1" applyBorder="1" applyAlignment="1">
      <alignment horizontal="center" vertical="center"/>
    </xf>
    <xf numFmtId="1" fontId="43" fillId="44" borderId="35" xfId="0" applyNumberFormat="1" applyFont="1" applyFill="1" applyBorder="1" applyAlignment="1">
      <alignment horizontal="center"/>
    </xf>
    <xf numFmtId="4" fontId="38" fillId="44" borderId="44" xfId="51" applyNumberFormat="1" applyFont="1" applyFill="1" applyBorder="1" applyAlignment="1">
      <alignment horizontal="center" vertical="center"/>
    </xf>
    <xf numFmtId="2" fontId="44" fillId="34" borderId="40" xfId="48" applyNumberFormat="1" applyFont="1" applyFill="1" applyBorder="1" applyAlignment="1">
      <alignment horizontal="center" vertical="center"/>
    </xf>
    <xf numFmtId="0" fontId="67" fillId="40" borderId="37" xfId="45" applyFont="1" applyFill="1" applyBorder="1" applyAlignment="1">
      <alignment vertical="center"/>
    </xf>
    <xf numFmtId="167" fontId="39" fillId="0" borderId="0" xfId="0" applyNumberFormat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9" borderId="0" xfId="0" applyFont="1" applyFill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1" fillId="9" borderId="2" xfId="0" applyFont="1" applyFill="1" applyBorder="1" applyAlignment="1">
      <alignment horizontal="justify" vertical="justify" wrapText="1"/>
    </xf>
    <xf numFmtId="0" fontId="7" fillId="9" borderId="0" xfId="0" applyFont="1" applyFill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justify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11" fillId="9" borderId="8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7" fillId="38" borderId="37" xfId="0" applyFont="1" applyFill="1" applyBorder="1" applyAlignment="1">
      <alignment horizontal="center" vertical="center"/>
    </xf>
    <xf numFmtId="0" fontId="43" fillId="37" borderId="38" xfId="51" applyFont="1" applyFill="1" applyBorder="1" applyAlignment="1">
      <alignment horizontal="left" vertical="center"/>
    </xf>
    <xf numFmtId="0" fontId="47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 wrapText="1"/>
    </xf>
    <xf numFmtId="0" fontId="62" fillId="34" borderId="40" xfId="0" applyFont="1" applyFill="1" applyBorder="1" applyAlignment="1">
      <alignment horizontal="left" vertical="top" wrapText="1"/>
    </xf>
    <xf numFmtId="0" fontId="65" fillId="0" borderId="0" xfId="0" applyFont="1" applyAlignment="1">
      <alignment horizontal="justify" vertical="top" wrapText="1"/>
    </xf>
    <xf numFmtId="0" fontId="65" fillId="0" borderId="0" xfId="0" applyFont="1" applyAlignment="1">
      <alignment horizontal="left" vertical="top"/>
    </xf>
    <xf numFmtId="0" fontId="62" fillId="34" borderId="39" xfId="0" applyFont="1" applyFill="1" applyBorder="1" applyAlignment="1">
      <alignment horizontal="left" vertical="top" wrapText="1"/>
    </xf>
    <xf numFmtId="0" fontId="62" fillId="34" borderId="0" xfId="0" applyFont="1" applyFill="1" applyAlignment="1">
      <alignment horizontal="left" vertical="top" wrapText="1"/>
    </xf>
    <xf numFmtId="2" fontId="70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center" vertical="top" wrapText="1"/>
    </xf>
    <xf numFmtId="0" fontId="63" fillId="48" borderId="0" xfId="0" applyFont="1" applyFill="1" applyAlignment="1">
      <alignment horizontal="center" vertical="top"/>
    </xf>
    <xf numFmtId="49" fontId="63" fillId="48" borderId="0" xfId="0" applyNumberFormat="1" applyFont="1" applyFill="1" applyAlignment="1">
      <alignment horizontal="center" vertical="top" wrapText="1"/>
    </xf>
    <xf numFmtId="0" fontId="37" fillId="38" borderId="0" xfId="45" applyFont="1" applyFill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45" applyFont="1" applyAlignment="1">
      <alignment horizontal="left" vertical="center" wrapText="1"/>
    </xf>
    <xf numFmtId="0" fontId="46" fillId="0" borderId="0" xfId="45" applyFont="1" applyAlignment="1">
      <alignment horizontal="center" vertical="top"/>
    </xf>
    <xf numFmtId="0" fontId="44" fillId="0" borderId="0" xfId="45" applyFont="1" applyAlignment="1">
      <alignment horizontal="center" vertical="center"/>
    </xf>
    <xf numFmtId="0" fontId="45" fillId="0" borderId="0" xfId="45" applyFont="1" applyAlignment="1">
      <alignment horizontal="left" vertical="top" wrapText="1"/>
    </xf>
    <xf numFmtId="0" fontId="39" fillId="0" borderId="0" xfId="45" applyFont="1" applyAlignment="1">
      <alignment horizontal="center" vertical="center" wrapText="1"/>
    </xf>
    <xf numFmtId="4" fontId="36" fillId="48" borderId="37" xfId="45" applyNumberFormat="1" applyFont="1" applyFill="1" applyBorder="1" applyAlignment="1">
      <alignment horizontal="center" vertical="center" wrapText="1"/>
    </xf>
    <xf numFmtId="0" fontId="53" fillId="48" borderId="0" xfId="45" applyFont="1" applyFill="1" applyAlignment="1">
      <alignment horizontal="left" vertical="center" wrapText="1"/>
    </xf>
    <xf numFmtId="0" fontId="45" fillId="0" borderId="0" xfId="45" applyFont="1" applyAlignment="1" applyProtection="1">
      <alignment horizontal="center" vertical="center"/>
      <protection locked="0"/>
    </xf>
    <xf numFmtId="0" fontId="57" fillId="40" borderId="31" xfId="0" applyFont="1" applyFill="1" applyBorder="1" applyAlignment="1">
      <alignment horizontal="center" vertical="center"/>
    </xf>
    <xf numFmtId="0" fontId="57" fillId="40" borderId="45" xfId="0" applyFont="1" applyFill="1" applyBorder="1" applyAlignment="1">
      <alignment horizontal="center" vertical="center" wrapText="1"/>
    </xf>
    <xf numFmtId="0" fontId="57" fillId="40" borderId="46" xfId="0" applyFont="1" applyFill="1" applyBorder="1" applyAlignment="1">
      <alignment horizontal="center" vertical="center" wrapText="1"/>
    </xf>
    <xf numFmtId="0" fontId="55" fillId="48" borderId="0" xfId="0" applyFont="1" applyFill="1" applyAlignment="1">
      <alignment horizontal="center" vertical="center" wrapText="1"/>
    </xf>
    <xf numFmtId="0" fontId="57" fillId="40" borderId="33" xfId="0" applyFont="1" applyFill="1" applyBorder="1" applyAlignment="1">
      <alignment horizontal="center" vertical="center" wrapText="1"/>
    </xf>
    <xf numFmtId="0" fontId="57" fillId="40" borderId="35" xfId="0" applyFont="1" applyFill="1" applyBorder="1" applyAlignment="1">
      <alignment horizontal="center" vertical="center" wrapText="1"/>
    </xf>
    <xf numFmtId="0" fontId="57" fillId="40" borderId="34" xfId="0" applyFont="1" applyFill="1" applyBorder="1" applyAlignment="1">
      <alignment horizontal="center" vertical="center" wrapText="1"/>
    </xf>
    <xf numFmtId="0" fontId="45" fillId="51" borderId="0" xfId="45" applyFont="1" applyFill="1" applyAlignment="1" applyProtection="1">
      <alignment horizontal="center" vertical="center"/>
      <protection locked="0"/>
    </xf>
    <xf numFmtId="4" fontId="39" fillId="0" borderId="0" xfId="45" applyNumberFormat="1" applyFont="1" applyAlignment="1">
      <alignment horizontal="center"/>
    </xf>
    <xf numFmtId="14" fontId="40" fillId="0" borderId="0" xfId="45" applyNumberFormat="1" applyFont="1" applyAlignment="1">
      <alignment horizontal="center"/>
    </xf>
    <xf numFmtId="0" fontId="57" fillId="40" borderId="37" xfId="0" applyFont="1" applyFill="1" applyBorder="1" applyAlignment="1">
      <alignment horizontal="center" vertical="center" wrapText="1"/>
    </xf>
    <xf numFmtId="0" fontId="57" fillId="40" borderId="32" xfId="0" applyFont="1" applyFill="1" applyBorder="1" applyAlignment="1">
      <alignment horizontal="center" vertical="center" wrapText="1"/>
    </xf>
    <xf numFmtId="0" fontId="57" fillId="40" borderId="47" xfId="0" applyFont="1" applyFill="1" applyBorder="1" applyAlignment="1">
      <alignment horizontal="center" vertical="center" wrapText="1"/>
    </xf>
    <xf numFmtId="0" fontId="39" fillId="0" borderId="33" xfId="45" applyFont="1" applyBorder="1" applyAlignment="1">
      <alignment horizontal="center" vertical="center" wrapText="1"/>
    </xf>
    <xf numFmtId="0" fontId="39" fillId="0" borderId="35" xfId="45" applyFont="1" applyBorder="1" applyAlignment="1">
      <alignment horizontal="center" vertical="center" wrapText="1"/>
    </xf>
    <xf numFmtId="0" fontId="55" fillId="48" borderId="0" xfId="49" applyFont="1" applyFill="1" applyAlignment="1">
      <alignment horizontal="left" vertical="center"/>
    </xf>
    <xf numFmtId="0" fontId="55" fillId="48" borderId="0" xfId="49" applyFont="1" applyFill="1" applyAlignment="1">
      <alignment horizontal="right" vertical="center"/>
    </xf>
  </cellXfs>
  <cellStyles count="122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2</xdr:row>
      <xdr:rowOff>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view="pageBreakPreview" topLeftCell="A16" zoomScaleNormal="100" zoomScaleSheetLayoutView="100" zoomScalePageLayoutView="40" workbookViewId="0">
      <selection activeCell="B40" sqref="B40:I41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5" t="s">
        <v>0</v>
      </c>
      <c r="B19" s="415"/>
      <c r="C19" s="415"/>
      <c r="D19" s="415"/>
      <c r="E19" s="415"/>
      <c r="F19" s="415"/>
      <c r="G19" s="415"/>
      <c r="H19" s="415"/>
      <c r="I19" s="415"/>
      <c r="J19" s="415"/>
    </row>
    <row r="20" spans="1:10" ht="14.45" customHeight="1">
      <c r="A20" s="415"/>
      <c r="B20" s="415"/>
      <c r="C20" s="415"/>
      <c r="D20" s="415"/>
      <c r="E20" s="415"/>
      <c r="F20" s="415"/>
      <c r="G20" s="415"/>
      <c r="H20" s="415"/>
      <c r="I20" s="415"/>
      <c r="J20" s="415"/>
    </row>
    <row r="21" spans="1:10" ht="14.45" customHeight="1">
      <c r="A21" s="415"/>
      <c r="B21" s="415"/>
      <c r="C21" s="415"/>
      <c r="D21" s="415"/>
      <c r="E21" s="415"/>
      <c r="F21" s="415"/>
      <c r="G21" s="415"/>
      <c r="H21" s="415"/>
      <c r="I21" s="415"/>
      <c r="J21" s="415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4" t="s">
        <v>1</v>
      </c>
      <c r="C25" s="414"/>
      <c r="D25" s="414"/>
      <c r="E25" s="414"/>
      <c r="F25" s="414"/>
      <c r="G25" s="414"/>
      <c r="H25" s="414"/>
      <c r="I25" s="414"/>
      <c r="J25" s="54"/>
    </row>
    <row r="26" spans="1:10" ht="14.45" customHeight="1">
      <c r="A26" s="54"/>
      <c r="B26" s="414"/>
      <c r="C26" s="414"/>
      <c r="D26" s="414"/>
      <c r="E26" s="414"/>
      <c r="F26" s="414"/>
      <c r="G26" s="414"/>
      <c r="H26" s="414"/>
      <c r="I26" s="414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4" t="s">
        <v>295</v>
      </c>
      <c r="C30" s="414"/>
      <c r="D30" s="414"/>
      <c r="E30" s="414"/>
      <c r="F30" s="414"/>
      <c r="G30" s="414"/>
      <c r="H30" s="414"/>
      <c r="I30" s="414"/>
      <c r="J30" s="54"/>
    </row>
    <row r="31" spans="1:10" ht="14.45" customHeight="1">
      <c r="A31" s="54"/>
      <c r="B31" s="414"/>
      <c r="C31" s="414"/>
      <c r="D31" s="414"/>
      <c r="E31" s="414"/>
      <c r="F31" s="414"/>
      <c r="G31" s="414"/>
      <c r="H31" s="414"/>
      <c r="I31" s="414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16" t="s">
        <v>283</v>
      </c>
      <c r="C40" s="416"/>
      <c r="D40" s="416"/>
      <c r="E40" s="416"/>
      <c r="F40" s="416"/>
      <c r="G40" s="416"/>
      <c r="H40" s="416"/>
      <c r="I40" s="416"/>
    </row>
    <row r="41" spans="1:10" ht="14.45" customHeight="1">
      <c r="B41" s="416"/>
      <c r="C41" s="416"/>
      <c r="D41" s="416"/>
      <c r="E41" s="416"/>
      <c r="F41" s="416"/>
      <c r="G41" s="416"/>
      <c r="H41" s="416"/>
      <c r="I41" s="416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3" t="s">
        <v>294</v>
      </c>
      <c r="D51" s="413"/>
      <c r="E51" s="413"/>
      <c r="F51" s="413"/>
      <c r="G51" s="413"/>
      <c r="H51" s="413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256</v>
      </c>
      <c r="C2" s="396" t="s">
        <v>244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4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14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0.2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0.2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13.15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257</v>
      </c>
      <c r="C2" s="396" t="s">
        <v>239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14.399999999999999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40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38.4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20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1.75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 ht="16.149999999999999" customHeigh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3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85" zoomScaleNormal="100" zoomScaleSheetLayoutView="85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258</v>
      </c>
      <c r="C2" s="396" t="s">
        <v>240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14.399999999999999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57.142857142857146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51.2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20</v>
      </c>
      <c r="F13" s="170" t="e">
        <f t="shared" ref="F13:F14" si="0">ROUND(C13*E13,2)</f>
        <v>#VALUE!</v>
      </c>
      <c r="G13" s="170" t="e">
        <f>ROUND((F13*K!$G$22),2)</f>
        <v>#VALUE!</v>
      </c>
      <c r="H13" s="180" t="e">
        <f t="shared" ref="H13:H14" si="1"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20</v>
      </c>
      <c r="F14" s="170" t="e">
        <f t="shared" si="0"/>
        <v>#VALUE!</v>
      </c>
      <c r="G14" s="170" t="e">
        <f>ROUND((F14*K!$G$22),2)</f>
        <v>#VALUE!</v>
      </c>
      <c r="H14" s="180" t="e">
        <f t="shared" si="1"/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1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1.75</v>
      </c>
      <c r="F19" s="170" t="e">
        <f t="shared" ref="F19:F24" si="2">ROUND(C19*E19,2)</f>
        <v>#VALUE!</v>
      </c>
      <c r="G19" s="170" t="e">
        <f>ROUND((F19*K!$G$23),2)</f>
        <v>#VALUE!</v>
      </c>
      <c r="H19" s="179" t="e">
        <f t="shared" ref="H19:H24" si="3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2.8</v>
      </c>
      <c r="F20" s="170" t="e">
        <f t="shared" si="2"/>
        <v>#VALUE!</v>
      </c>
      <c r="G20" s="170" t="e">
        <f>ROUND((F20*K!$G$23),2)</f>
        <v>#VALUE!</v>
      </c>
      <c r="H20" s="179" t="e">
        <f t="shared" si="3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8.4</v>
      </c>
      <c r="F21" s="170" t="e">
        <f t="shared" si="2"/>
        <v>#VALUE!</v>
      </c>
      <c r="G21" s="170" t="e">
        <f>ROUND((F21*K!$G$23),2)</f>
        <v>#VALUE!</v>
      </c>
      <c r="H21" s="179" t="e">
        <f t="shared" si="3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2.8</v>
      </c>
      <c r="F22" s="170" t="e">
        <f t="shared" si="2"/>
        <v>#VALUE!</v>
      </c>
      <c r="G22" s="170" t="e">
        <f>ROUND((F22*K!$G$23),2)</f>
        <v>#VALUE!</v>
      </c>
      <c r="H22" s="179" t="e">
        <f t="shared" si="3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2"/>
        <v>#VALUE!</v>
      </c>
      <c r="G23" s="170" t="e">
        <f>ROUND((F23*K!$G$23),2)</f>
        <v>#VALUE!</v>
      </c>
      <c r="H23" s="179" t="e">
        <f t="shared" si="3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2"/>
        <v>#VALUE!</v>
      </c>
      <c r="G24" s="170" t="e">
        <f>ROUND((F24*K!$G$23),2)</f>
        <v>#VALUE!</v>
      </c>
      <c r="H24" s="179" t="e">
        <f t="shared" si="3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1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1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177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177">
        <v>3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177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259</v>
      </c>
      <c r="C2" s="396" t="s">
        <v>241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4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120"/>
      <c r="F33" s="120"/>
      <c r="G33" s="134" t="e">
        <f>SUM(G34:G37)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1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6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7">
        <v>72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7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A63:B63"/>
    <mergeCell ref="C59:F59"/>
    <mergeCell ref="A57:B57"/>
    <mergeCell ref="A58:B58"/>
    <mergeCell ref="A59:B59"/>
    <mergeCell ref="C63:F63"/>
    <mergeCell ref="C62:F62"/>
    <mergeCell ref="A62:B62"/>
    <mergeCell ref="B1:H1"/>
    <mergeCell ref="C6:D6"/>
    <mergeCell ref="A50:B50"/>
    <mergeCell ref="A52:H52"/>
    <mergeCell ref="A53:H53"/>
    <mergeCell ref="A54:H54"/>
    <mergeCell ref="B55:H55"/>
    <mergeCell ref="C57:F57"/>
    <mergeCell ref="C58:F58"/>
    <mergeCell ref="C61:F61"/>
    <mergeCell ref="A61:B61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Normal="100" zoomScaleSheetLayoutView="10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276</v>
      </c>
      <c r="C2" s="396" t="s">
        <v>280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272">
        <v>1.4400000000000002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272">
        <v>1.714285714285714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272">
        <v>5.76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272">
        <v>6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272">
        <v>6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3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95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7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98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272">
        <v>0.52500000000000002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272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272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272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272">
        <v>4.2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272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3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299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7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296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1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1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1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7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30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1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411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1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411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1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30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1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1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411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299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297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30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1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1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1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2:F62"/>
    <mergeCell ref="C63:F63"/>
    <mergeCell ref="C61:F61"/>
    <mergeCell ref="A61:B61"/>
    <mergeCell ref="A62:B62"/>
    <mergeCell ref="A63:B63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130" zoomScaleNormal="100" zoomScaleSheetLayoutView="13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260</v>
      </c>
      <c r="B2" s="89" t="s">
        <v>281</v>
      </c>
      <c r="C2" s="396" t="s">
        <v>282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272">
        <v>3.3600000000000003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272">
        <v>3.9999999999999991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272">
        <v>13.44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272">
        <v>14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272">
        <v>14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3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95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7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98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272">
        <v>1.2249999999999999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272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272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272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272">
        <v>9.7999999999999989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272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3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299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7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296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1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1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1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7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30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1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411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1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411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1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30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1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1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411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299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297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30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1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1">
        <v>1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1">
        <v>1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B1:H1"/>
    <mergeCell ref="C6:D6"/>
    <mergeCell ref="A50:B50"/>
    <mergeCell ref="A52:H52"/>
    <mergeCell ref="A53:H53"/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55:H55"/>
    <mergeCell ref="C57:F57"/>
    <mergeCell ref="C58:F58"/>
    <mergeCell ref="A57:B57"/>
    <mergeCell ref="A58:B58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zoomScale="85" zoomScaleNormal="100" zoomScaleSheetLayoutView="85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261</v>
      </c>
      <c r="C2" s="396" t="s">
        <v>242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272">
        <v>14.399999999999999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272">
        <v>57.142857142857146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272">
        <v>51.2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272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272">
        <v>20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293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95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297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98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272">
        <v>1.75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272">
        <v>11.200000000000001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272">
        <v>12.6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272">
        <v>11.200000000000001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272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272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293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299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297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296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411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411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411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297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30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411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411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411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411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411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30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411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411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297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299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297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30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tr">
        <f>'P1'!D46</f>
        <v>R$/dia</v>
      </c>
      <c r="E46" s="411">
        <v>0.25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411">
        <v>3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411">
        <v>3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24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tabSelected="1" zoomScale="130" zoomScaleNormal="130" zoomScaleSheetLayoutView="100" workbookViewId="0">
      <selection activeCell="G23" sqref="G23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5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3" s="89" customFormat="1" ht="15" customHeight="1">
      <c r="A2" s="77" t="s">
        <v>262</v>
      </c>
      <c r="C2" s="396" t="s">
        <v>238</v>
      </c>
      <c r="D2" s="146"/>
      <c r="E2" s="292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6"/>
      <c r="E3" s="292"/>
      <c r="H3" s="98"/>
    </row>
    <row r="4" spans="1:13" s="89" customFormat="1" ht="15" customHeight="1">
      <c r="A4" s="77" t="s">
        <v>135</v>
      </c>
      <c r="C4" s="80" t="str">
        <f>Capa!B30</f>
        <v>São Antônio do Rio Abaixo/MG</v>
      </c>
      <c r="D4" s="146"/>
      <c r="E4" s="292"/>
      <c r="G4" s="87"/>
      <c r="H4" s="86"/>
    </row>
    <row r="5" spans="1:13" ht="6" customHeight="1">
      <c r="A5" s="123"/>
      <c r="B5" s="124"/>
      <c r="C5" s="125"/>
      <c r="D5" s="147"/>
      <c r="E5" s="293"/>
      <c r="F5" s="126"/>
      <c r="G5" s="126"/>
      <c r="H5" s="150"/>
    </row>
    <row r="6" spans="1:13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94" t="s">
        <v>249</v>
      </c>
      <c r="F6" s="239" t="s">
        <v>250</v>
      </c>
      <c r="G6" s="239" t="s">
        <v>251</v>
      </c>
      <c r="H6" s="239" t="s">
        <v>252</v>
      </c>
    </row>
    <row r="7" spans="1:13" s="89" customFormat="1" ht="18" customHeight="1">
      <c r="A7" s="240">
        <v>1</v>
      </c>
      <c r="B7" s="241" t="s">
        <v>302</v>
      </c>
      <c r="C7" s="242"/>
      <c r="D7" s="240"/>
      <c r="E7" s="295"/>
      <c r="F7" s="241"/>
      <c r="G7" s="243" t="e">
        <f>G9</f>
        <v>#VALUE!</v>
      </c>
      <c r="H7" s="244" t="e">
        <f>G7/$G$50</f>
        <v>#VALUE!</v>
      </c>
    </row>
    <row r="8" spans="1:13" ht="6" customHeight="1">
      <c r="A8" s="123"/>
      <c r="B8" s="124"/>
      <c r="C8" s="125"/>
      <c r="D8" s="147"/>
      <c r="E8" s="293"/>
      <c r="F8" s="126"/>
      <c r="G8" s="126"/>
      <c r="H8" s="150"/>
    </row>
    <row r="9" spans="1:13" s="89" customFormat="1" ht="18" customHeight="1">
      <c r="A9" s="140" t="s">
        <v>28</v>
      </c>
      <c r="B9" s="141" t="s">
        <v>177</v>
      </c>
      <c r="C9" s="142"/>
      <c r="D9" s="140"/>
      <c r="E9" s="296"/>
      <c r="F9" s="141"/>
      <c r="G9" s="255" t="e">
        <f>SUM(G10:G14)</f>
        <v>#VALUE!</v>
      </c>
      <c r="H9" s="259" t="e">
        <f>SUM(H10:H14)</f>
        <v>#VALUE!</v>
      </c>
    </row>
    <row r="10" spans="1:13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272">
        <f>ROUND(('P1'!E10+'P2'!E10+'P3'!E10+'P4'!E10+'P5'!E10+'P6'!E10+P7a!E10+P7b!E10+'P8'!E10),2)</f>
        <v>58</v>
      </c>
      <c r="F10" s="170" t="e">
        <f>C10*E10</f>
        <v>#VALUE!</v>
      </c>
      <c r="G10" s="170" t="e">
        <f>ROUND(('P1'!G10+'P2'!G10+'P3'!G10+'P4'!G10+'P5'!G10+'P6'!G10+P7a!G10+P7b!G10+'P8'!G10),2)</f>
        <v>#VALUE!</v>
      </c>
      <c r="H10" s="180" t="e">
        <f>G10/$G$50</f>
        <v>#VALUE!</v>
      </c>
      <c r="J10" s="91"/>
    </row>
    <row r="11" spans="1:13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272">
        <f>ROUND(('P1'!E11+'P2'!E11+'P3'!E11+'P4'!E11+'P5'!E11+'P6'!E11+P7a!E11+P7b!E11+'P8'!E11),2)</f>
        <v>170</v>
      </c>
      <c r="F11" s="170" t="e">
        <f>C11*E11</f>
        <v>#VALUE!</v>
      </c>
      <c r="G11" s="170" t="e">
        <f>ROUND(('P1'!G11+'P2'!G11+'P3'!G11+'P4'!G11+'P5'!G11+'P6'!G11+P7a!G11+P7b!G11+'P8'!G11),2)</f>
        <v>#VALUE!</v>
      </c>
      <c r="H11" s="180" t="e">
        <f>G11/$G$50</f>
        <v>#VALUE!</v>
      </c>
      <c r="J11" s="91"/>
      <c r="K11" s="289"/>
      <c r="L11" s="290"/>
      <c r="M11" s="291"/>
    </row>
    <row r="12" spans="1:13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272">
        <f>ROUND(('P1'!E12+'P2'!E12+'P3'!E12+'P4'!E12+'P5'!E12+'P6'!E12+P7a!E12+P7b!E12+'P8'!E12),2)</f>
        <v>192</v>
      </c>
      <c r="F12" s="170" t="e">
        <f>C12*E12</f>
        <v>#VALUE!</v>
      </c>
      <c r="G12" s="170" t="e">
        <f>ROUND(('P1'!G12+'P2'!G12+'P3'!G12+'P4'!G12+'P5'!G12+'P6'!G12+P7a!G12+P7b!G12+'P8'!G12),2)</f>
        <v>#VALUE!</v>
      </c>
      <c r="H12" s="180" t="e">
        <f>G12/$G$50</f>
        <v>#VALUE!</v>
      </c>
      <c r="J12" s="91"/>
    </row>
    <row r="13" spans="1:13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272">
        <f>ROUND(('P1'!E13+'P2'!E13+'P3'!E13+'P4'!E13+'P5'!E13+'P6'!E13+P7a!E13+P7b!E13+'P8'!E13),2)</f>
        <v>112</v>
      </c>
      <c r="F13" s="170" t="e">
        <f>C13*E13</f>
        <v>#VALUE!</v>
      </c>
      <c r="G13" s="170" t="e">
        <f>ROUND(('P1'!G13+'P2'!G13+'P3'!G13+'P4'!G13+'P5'!G13+'P6'!G13+P7a!G13+P7b!G13+'P8'!G13),2)</f>
        <v>#VALUE!</v>
      </c>
      <c r="H13" s="180" t="e">
        <f>G13/$G$50</f>
        <v>#VALUE!</v>
      </c>
      <c r="J13" s="91"/>
    </row>
    <row r="14" spans="1:13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272">
        <f>ROUND(('P1'!E14+'P2'!E14+'P3'!E14+'P4'!E14+'P5'!E14+'P6'!E14+P7a!E14+P7b!E14+'P8'!E14),2)</f>
        <v>102</v>
      </c>
      <c r="F14" s="170" t="e">
        <f>C14*E14</f>
        <v>#VALUE!</v>
      </c>
      <c r="G14" s="170" t="e">
        <f>ROUND(('P1'!G14+'P2'!G14+'P3'!G14+'P4'!G14+'P5'!G14+'P6'!G14+P7a!G14+P7b!G14+'P8'!G14),2)</f>
        <v>#VALUE!</v>
      </c>
      <c r="H14" s="180" t="e">
        <f>G14/$G$50</f>
        <v>#VALUE!</v>
      </c>
      <c r="J14" s="91"/>
    </row>
    <row r="15" spans="1:13" ht="6" customHeight="1">
      <c r="A15" s="123"/>
      <c r="B15" s="124"/>
      <c r="C15" s="125"/>
      <c r="D15" s="147"/>
      <c r="E15" s="293"/>
      <c r="F15" s="126"/>
      <c r="G15" s="126"/>
      <c r="H15" s="150"/>
      <c r="J15" s="91"/>
    </row>
    <row r="16" spans="1:13" s="89" customFormat="1" ht="18" customHeight="1">
      <c r="A16" s="240">
        <v>2</v>
      </c>
      <c r="B16" s="241" t="s">
        <v>190</v>
      </c>
      <c r="C16" s="242"/>
      <c r="D16" s="240"/>
      <c r="E16" s="295"/>
      <c r="F16" s="241"/>
      <c r="G16" s="243" t="e">
        <f>G18</f>
        <v>#VALUE!</v>
      </c>
      <c r="H16" s="244" t="e">
        <f>G16/$G$50</f>
        <v>#VALUE!</v>
      </c>
      <c r="J16" s="91"/>
    </row>
    <row r="17" spans="1:10" ht="5.0999999999999996" customHeight="1">
      <c r="A17" s="130"/>
      <c r="B17" s="132"/>
      <c r="C17" s="128"/>
      <c r="D17" s="122"/>
      <c r="E17" s="297"/>
      <c r="F17" s="122"/>
      <c r="G17" s="122"/>
      <c r="H17" s="149"/>
      <c r="J17" s="91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98"/>
      <c r="F18" s="247"/>
      <c r="G18" s="248" t="e">
        <f>SUM(G19:G24)</f>
        <v>#VALUE!</v>
      </c>
      <c r="H18" s="260" t="e">
        <f>SUM(H19:H24)</f>
        <v>#VALUE!</v>
      </c>
      <c r="J18" s="91"/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272">
        <f>ROUND(('P1'!E19+'P2'!E19+'P3'!E19+'P4'!E19+'P5'!E19+'P6'!E19+P7a!E19+P7b!E19+'P8'!E19),2)</f>
        <v>7</v>
      </c>
      <c r="F19" s="170" t="e">
        <f>C19*E19</f>
        <v>#VALUE!</v>
      </c>
      <c r="G19" s="170" t="e">
        <f>ROUND(('P1'!G19+'P2'!G19+'P3'!G19+'P4'!G19+'P5'!G19+'P6'!G19+P7a!G19+P7b!G19+'P8'!G19),2)</f>
        <v>#VALUE!</v>
      </c>
      <c r="H19" s="179" t="e">
        <f t="shared" ref="H19:H24" si="0">G19/$G$50</f>
        <v>#VALUE!</v>
      </c>
      <c r="J19" s="91"/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272">
        <f>ROUND(('P1'!E20+'P2'!E20+'P3'!E20+'P4'!E20+'P5'!E20+'P6'!E20+P7a!E20+P7b!E20+'P8'!E20),2)</f>
        <v>14</v>
      </c>
      <c r="F20" s="170" t="e">
        <f t="shared" ref="F20:F24" si="1">C20*E20</f>
        <v>#VALUE!</v>
      </c>
      <c r="G20" s="170" t="e">
        <f>ROUND(('P1'!G20+'P2'!G20+'P3'!G20+'P4'!G20+'P5'!G20+'P6'!G20+P7a!G20+P7b!G20+'P8'!G20),2)</f>
        <v>#VALUE!</v>
      </c>
      <c r="H20" s="179" t="e">
        <f t="shared" si="0"/>
        <v>#VALUE!</v>
      </c>
      <c r="J20" s="91"/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272">
        <f>ROUND(('P1'!E21+'P2'!E21+'P3'!E21+'P4'!E21+'P5'!E21+'P6'!E21+P7a!E21+P7b!E21+'P8'!E21),2)</f>
        <v>21</v>
      </c>
      <c r="F21" s="170" t="e">
        <f t="shared" si="1"/>
        <v>#VALUE!</v>
      </c>
      <c r="G21" s="170" t="e">
        <f>ROUND(('P1'!G21+'P2'!G21+'P3'!G21+'P4'!G21+'P5'!G21+'P6'!G21+P7a!G21+P7b!G21+'P8'!G21),2)</f>
        <v>#VALUE!</v>
      </c>
      <c r="H21" s="179" t="e">
        <f t="shared" si="0"/>
        <v>#VALUE!</v>
      </c>
      <c r="J21" s="91"/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272">
        <f>ROUND(('P1'!E22+'P2'!E22+'P3'!E22+'P4'!E22+'P5'!E22+'P6'!E22+P7a!E22+P7b!E22+'P8'!E22),2)</f>
        <v>14</v>
      </c>
      <c r="F22" s="170" t="e">
        <f t="shared" si="1"/>
        <v>#VALUE!</v>
      </c>
      <c r="G22" s="170" t="e">
        <f>ROUND(('P1'!G22+'P2'!G22+'P3'!G22+'P4'!G22+'P5'!G22+'P6'!G22+P7a!G22+P7b!G22+'P8'!G22),2)</f>
        <v>#VALUE!</v>
      </c>
      <c r="H22" s="179" t="e">
        <f t="shared" si="0"/>
        <v>#VALUE!</v>
      </c>
      <c r="J22" s="91"/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272">
        <f>ROUND(('P1'!E23+'P2'!E23+'P3'!E23+'P4'!E23+'P5'!E23+'P6'!E23+P7a!E23+P7b!E23+'P8'!E23),2)</f>
        <v>14</v>
      </c>
      <c r="F23" s="170" t="e">
        <f t="shared" si="1"/>
        <v>#VALUE!</v>
      </c>
      <c r="G23" s="170" t="e">
        <f>ROUND(('P1'!G23+'P2'!G23+'P3'!G23+'P4'!G23+'P5'!G23+'P6'!G23+P7a!G23+P7b!G23+'P8'!G23),2)</f>
        <v>#VALUE!</v>
      </c>
      <c r="H23" s="179" t="e">
        <f t="shared" si="0"/>
        <v>#VALUE!</v>
      </c>
      <c r="J23" s="91"/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272">
        <f>ROUND(('P1'!E24+'P2'!E24+'P3'!E24+'P4'!E24+'P5'!E24+'P6'!E24+P7a!E24+P7b!E24+'P8'!E24),2)</f>
        <v>14</v>
      </c>
      <c r="F24" s="170" t="e">
        <f t="shared" si="1"/>
        <v>#VALUE!</v>
      </c>
      <c r="G24" s="170" t="e">
        <f>ROUND(('P1'!G24+'P2'!G24+'P3'!G24+'P4'!G24+'P5'!G24+'P6'!G24+P7a!G24+P7b!G24+'P8'!G24),2)</f>
        <v>#VALUE!</v>
      </c>
      <c r="H24" s="179" t="e">
        <f t="shared" si="0"/>
        <v>#VALUE!</v>
      </c>
      <c r="J24" s="91"/>
    </row>
    <row r="25" spans="1:10" ht="6" customHeight="1">
      <c r="A25" s="123"/>
      <c r="B25" s="124"/>
      <c r="C25" s="125"/>
      <c r="D25" s="147"/>
      <c r="E25" s="293"/>
      <c r="F25" s="126"/>
      <c r="G25" s="126"/>
      <c r="H25" s="150"/>
      <c r="J25" s="91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299"/>
      <c r="F26" s="144"/>
      <c r="G26" s="254" t="e">
        <f>G28+G33+G39</f>
        <v>#VALUE!</v>
      </c>
      <c r="H26" s="244" t="e">
        <f>G26/$G$50</f>
        <v>#VALUE!</v>
      </c>
      <c r="J26" s="91"/>
    </row>
    <row r="27" spans="1:10" ht="5.0999999999999996" customHeight="1">
      <c r="A27" s="130"/>
      <c r="B27" s="132"/>
      <c r="C27" s="128"/>
      <c r="D27" s="122"/>
      <c r="E27" s="297"/>
      <c r="F27" s="122"/>
      <c r="G27" s="122"/>
      <c r="H27" s="149"/>
      <c r="J27" s="91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296"/>
      <c r="F28" s="141"/>
      <c r="G28" s="255" t="e">
        <f>SUM(G29:G31)</f>
        <v>#VALUE!</v>
      </c>
      <c r="H28" s="259" t="e">
        <f>SUM(H29:H31)</f>
        <v>#VALUE!</v>
      </c>
      <c r="J28" s="91"/>
    </row>
    <row r="29" spans="1:10" s="90" customFormat="1">
      <c r="A29" s="174" t="s">
        <v>178</v>
      </c>
      <c r="B29" s="282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72">
        <f>ROUND(('P1'!E29+'P2'!E29+'P3'!E29+'P4'!E29+'P5'!E29+'P6'!E29+P7a!E29+P7b!E29+'P8'!E29),2)</f>
        <v>600</v>
      </c>
      <c r="F29" s="170" t="e">
        <f>E29*C29</f>
        <v>#VALUE!</v>
      </c>
      <c r="G29" s="170" t="e">
        <f>ROUND(('P1'!G29+'P2'!G29+'P3'!G29+'P4'!G29+'P5'!G29+'P6'!G29+P7a!G29+P7b!G29+'P8'!G29),2)</f>
        <v>#VALUE!</v>
      </c>
      <c r="H29" s="180" t="e">
        <f>G29/$G$50</f>
        <v>#VALUE!</v>
      </c>
      <c r="J29" s="91"/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72">
        <f>ROUND(('P1'!E30+'P2'!E30+'P3'!E30+'P4'!E30+'P5'!E30+'P6'!E30+P7a!E30+P7b!E30+'P8'!E30),2)</f>
        <v>0.2</v>
      </c>
      <c r="F30" s="170" t="e">
        <f t="shared" ref="F30:F31" si="2">E30*C30</f>
        <v>#VALUE!</v>
      </c>
      <c r="G30" s="170" t="e">
        <f>ROUND(('P1'!G30+'P2'!G30+'P3'!G30+'P4'!G30+'P5'!G30+'P6'!G30+P7a!G30+P7b!G30+'P8'!G30),2)</f>
        <v>#VALUE!</v>
      </c>
      <c r="H30" s="180" t="e">
        <f>G30/$G$50</f>
        <v>#VALUE!</v>
      </c>
      <c r="J30" s="91"/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72">
        <f>ROUND(('P1'!E31+'P2'!E31+'P3'!E31+'P4'!E31+'P5'!E31+'P6'!E31+P7a!E31+P7b!E31+'P8'!E31),2)</f>
        <v>0.2</v>
      </c>
      <c r="F31" s="170" t="e">
        <f t="shared" si="2"/>
        <v>#VALUE!</v>
      </c>
      <c r="G31" s="170" t="e">
        <f>ROUND(('P1'!G31+'P2'!G31+'P3'!G31+'P4'!G31+'P5'!G31+'P6'!G31+P7a!G31+P7b!G31+'P8'!G31),2)</f>
        <v>#VALUE!</v>
      </c>
      <c r="H31" s="180" t="e">
        <f>G31/$G$50</f>
        <v>#VALUE!</v>
      </c>
      <c r="J31" s="91"/>
    </row>
    <row r="32" spans="1:10" ht="5.0999999999999996" customHeight="1">
      <c r="A32" s="130"/>
      <c r="B32" s="132"/>
      <c r="C32" s="128"/>
      <c r="D32" s="122"/>
      <c r="E32" s="297"/>
      <c r="F32" s="122"/>
      <c r="G32" s="122"/>
      <c r="H32" s="149"/>
      <c r="J32" s="91"/>
    </row>
    <row r="33" spans="1:10" s="89" customFormat="1" ht="18" customHeight="1">
      <c r="A33" s="119" t="s">
        <v>59</v>
      </c>
      <c r="B33" s="133" t="s">
        <v>303</v>
      </c>
      <c r="C33" s="121"/>
      <c r="D33" s="119"/>
      <c r="E33" s="300"/>
      <c r="F33" s="120"/>
      <c r="G33" s="134" t="e">
        <f>SUM(G34:G37)</f>
        <v>#VALUE!</v>
      </c>
      <c r="H33" s="258" t="e">
        <f>SUM(H34:H37)</f>
        <v>#VALUE!</v>
      </c>
      <c r="J33" s="91"/>
    </row>
    <row r="34" spans="1:10" s="90" customFormat="1">
      <c r="A34" s="174" t="s">
        <v>178</v>
      </c>
      <c r="B34" s="283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272">
        <f>ROUND(('P1'!E34+'P2'!E34+'P3'!E34+'P4'!E34+'P5'!E34+'P6'!E34+P7a!E34+P7b!E34+'P8'!E34),2)</f>
        <v>1</v>
      </c>
      <c r="F34" s="170" t="e">
        <f>E34*C34</f>
        <v>#VALUE!</v>
      </c>
      <c r="G34" s="170" t="e">
        <f>ROUND(('P1'!G34+'P2'!G34+'P3'!G34+'P4'!G34+'P5'!G34+'P6'!G34+P7a!G34+P7b!G34+'P8'!G34),2)</f>
        <v>#VALUE!</v>
      </c>
      <c r="H34" s="180" t="e">
        <f>G34/$G$50</f>
        <v>#VALUE!</v>
      </c>
      <c r="J34" s="91"/>
    </row>
    <row r="35" spans="1:10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16" t="str">
        <f>Custos!E33</f>
        <v>km</v>
      </c>
      <c r="E35" s="272">
        <f>ROUND(('P1'!E35+'P2'!E35+'P3'!E35+'P4'!E35+'P5'!E35+'P6'!E35+P7a!E35+P7b!E35+'P8'!E35),2)</f>
        <v>0</v>
      </c>
      <c r="F35" s="170" t="e">
        <f t="shared" ref="F35:F37" si="3">E35*C35</f>
        <v>#VALUE!</v>
      </c>
      <c r="G35" s="170" t="e">
        <f>ROUND(('P1'!G35+'P2'!G35+'P3'!G35+'P4'!G35+'P5'!G35+'P6'!G35+P7a!G35+P7b!G35+'P8'!G35),2)</f>
        <v>#VALUE!</v>
      </c>
      <c r="H35" s="179" t="e">
        <f>G35/$G$50</f>
        <v>#VALUE!</v>
      </c>
      <c r="J35" s="91"/>
    </row>
    <row r="36" spans="1:10" s="90" customFormat="1">
      <c r="A36" s="174" t="s">
        <v>183</v>
      </c>
      <c r="B36" s="283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272">
        <f>ROUND(('P1'!E36+'P2'!E36+'P3'!E36+'P4'!E36+'P5'!E36+'P6'!E36+P7a!E36+P7b!E36+'P8'!E36),2)</f>
        <v>6</v>
      </c>
      <c r="F36" s="170" t="e">
        <f t="shared" si="3"/>
        <v>#VALUE!</v>
      </c>
      <c r="G36" s="170" t="e">
        <f>ROUND(('P1'!G36+'P2'!G36+'P3'!G36+'P4'!G36+'P5'!G36+'P6'!G36+P7a!G36+P7b!G36+'P8'!G36),2)</f>
        <v>#VALUE!</v>
      </c>
      <c r="H36" s="180" t="e">
        <f>G36/$G$50</f>
        <v>#VALUE!</v>
      </c>
      <c r="J36" s="91"/>
    </row>
    <row r="37" spans="1:10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16" t="str">
        <f>Custos!E35</f>
        <v>m</v>
      </c>
      <c r="E37" s="272">
        <f>ROUND(('P1'!E37+'P2'!E37+'P3'!E37+'P4'!E37+'P5'!E37+'P6'!E37+P7a!E37+P7b!E37+'P8'!E37),2)</f>
        <v>72</v>
      </c>
      <c r="F37" s="170" t="e">
        <f t="shared" si="3"/>
        <v>#VALUE!</v>
      </c>
      <c r="G37" s="170" t="e">
        <f>ROUND(('P1'!G37+'P2'!G37+'P3'!G37+'P4'!G37+'P5'!G37+'P6'!G37+P7a!G37+P7b!G37+'P8'!G37),2)</f>
        <v>#VALUE!</v>
      </c>
      <c r="H37" s="179" t="e">
        <f>G37/$G$50</f>
        <v>#VALUE!</v>
      </c>
      <c r="J37" s="91"/>
    </row>
    <row r="38" spans="1:10" s="90" customFormat="1" ht="9" customHeight="1">
      <c r="A38" s="224"/>
      <c r="B38" s="225"/>
      <c r="C38" s="226"/>
      <c r="D38" s="122"/>
      <c r="E38" s="301"/>
      <c r="F38" s="227"/>
      <c r="G38" s="227"/>
      <c r="H38" s="228"/>
      <c r="J38" s="91"/>
    </row>
    <row r="39" spans="1:10" s="89" customFormat="1" ht="18" customHeight="1">
      <c r="A39" s="119" t="s">
        <v>60</v>
      </c>
      <c r="B39" s="133" t="s">
        <v>211</v>
      </c>
      <c r="C39" s="121"/>
      <c r="D39" s="119"/>
      <c r="E39" s="300"/>
      <c r="F39" s="120"/>
      <c r="G39" s="134" t="e">
        <f>SUM(G40:G41)</f>
        <v>#VALUE!</v>
      </c>
      <c r="H39" s="258" t="e">
        <f>SUM(H40:H41)</f>
        <v>#VALUE!</v>
      </c>
      <c r="J39" s="91"/>
    </row>
    <row r="40" spans="1:10" s="90" customFormat="1">
      <c r="A40" s="174" t="s">
        <v>178</v>
      </c>
      <c r="B40" s="282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72">
        <f>ROUND(('P1'!E40+'P2'!E40+'P3'!E40+'P4'!E40+'P5'!E40+'P6'!E40+P7a!E40+P7b!E40+'P8'!E40),2)</f>
        <v>0.2</v>
      </c>
      <c r="F40" s="170" t="e">
        <f>E40*C40</f>
        <v>#VALUE!</v>
      </c>
      <c r="G40" s="170" t="e">
        <f>ROUND(('P1'!G40+'P2'!G40+'P3'!G40+'P4'!G40+'P5'!G40+'P6'!G40+P7a!G40+P7b!G40+'P8'!G40),2)</f>
        <v>#VALUE!</v>
      </c>
      <c r="H40" s="180" t="e">
        <f>G40/$G$50</f>
        <v>#VALUE!</v>
      </c>
      <c r="J40" s="91"/>
    </row>
    <row r="41" spans="1:10" s="90" customFormat="1">
      <c r="A41" s="174" t="s">
        <v>181</v>
      </c>
      <c r="B41" s="282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72">
        <f>ROUND(('P1'!E41+'P2'!E41+'P3'!E41+'P4'!E41+'P5'!E41+'P6'!E41+P7a!E41+P7b!E41+'P8'!E41),2)</f>
        <v>0.2</v>
      </c>
      <c r="F41" s="170" t="e">
        <f>E41*C41</f>
        <v>#VALUE!</v>
      </c>
      <c r="G41" s="170" t="e">
        <f>ROUND(('P1'!G41+'P2'!G41+'P3'!G41+'P4'!G41+'P5'!G41+'P6'!G41+P7a!G41+P7b!G41+'P8'!G41),2)</f>
        <v>#VALUE!</v>
      </c>
      <c r="H41" s="180" t="e">
        <f>G41/$G$50</f>
        <v>#VALUE!</v>
      </c>
      <c r="J41" s="91"/>
    </row>
    <row r="42" spans="1:10" ht="5.0999999999999996" customHeight="1">
      <c r="A42" s="174"/>
      <c r="B42" s="135"/>
      <c r="C42" s="128"/>
      <c r="D42" s="168"/>
      <c r="E42" s="297"/>
      <c r="F42" s="122"/>
      <c r="G42" s="122"/>
      <c r="H42" s="149"/>
      <c r="J42" s="91"/>
    </row>
    <row r="43" spans="1:10" s="89" customFormat="1" ht="18" customHeight="1">
      <c r="A43" s="249" t="s">
        <v>253</v>
      </c>
      <c r="B43" s="412" t="s">
        <v>304</v>
      </c>
      <c r="C43" s="145"/>
      <c r="D43" s="143"/>
      <c r="E43" s="299"/>
      <c r="F43" s="144"/>
      <c r="G43" s="254" t="e">
        <f>G45</f>
        <v>#VALUE!</v>
      </c>
      <c r="H43" s="244" t="e">
        <f>G43/$G$50</f>
        <v>#VALUE!</v>
      </c>
      <c r="I43" s="87"/>
      <c r="J43" s="91"/>
    </row>
    <row r="44" spans="1:10" ht="5.0999999999999996" customHeight="1">
      <c r="A44" s="250"/>
      <c r="B44" s="135"/>
      <c r="C44" s="128"/>
      <c r="D44" s="122"/>
      <c r="E44" s="297"/>
      <c r="F44" s="122"/>
      <c r="G44" s="122"/>
      <c r="H44" s="149"/>
      <c r="J44" s="91"/>
    </row>
    <row r="45" spans="1:10" s="89" customFormat="1" ht="18" customHeight="1">
      <c r="A45" s="119" t="s">
        <v>71</v>
      </c>
      <c r="B45" s="120" t="s">
        <v>212</v>
      </c>
      <c r="C45" s="121"/>
      <c r="D45" s="119"/>
      <c r="E45" s="300"/>
      <c r="F45" s="120"/>
      <c r="G45" s="139" t="e">
        <f>SUM(G46:G48)</f>
        <v>#VALUE!</v>
      </c>
      <c r="H45" s="257" t="e">
        <f>SUM(H46:H48)</f>
        <v>#VALUE!</v>
      </c>
      <c r="I45" s="87"/>
      <c r="J45" s="91"/>
    </row>
    <row r="46" spans="1:10" s="90" customFormat="1">
      <c r="A46" s="174" t="s">
        <v>178</v>
      </c>
      <c r="B46" s="175" t="str">
        <f>Custos!B49</f>
        <v>Veículo tipo pick-up 4X4</v>
      </c>
      <c r="C46" s="176" t="e">
        <f>Custos!G49/30</f>
        <v>#VALUE!</v>
      </c>
      <c r="D46" s="216" t="str">
        <f>'P1'!D46</f>
        <v>R$/dia</v>
      </c>
      <c r="E46" s="272">
        <f>ROUND(('P1'!E46+'P2'!E46+'P3'!E46+'P4'!E46+'P5'!E46+'P6'!E46+P7a!E46+P7b!E46+'P8'!E46),2)</f>
        <v>1</v>
      </c>
      <c r="F46" s="280" t="e">
        <f>ROUND(('P1'!F46+'P2'!F46+'P3'!F46+'P4'!F46+'P5'!F46+'P6'!F46+P7a!F46+'P8'!F46),2)</f>
        <v>#VALUE!</v>
      </c>
      <c r="G46" s="170" t="e">
        <f>ROUND(('P1'!G46+'P2'!G46+'P3'!G46+'P4'!G46+'P5'!G46+'P6'!G46+P7a!G46+P7b!G46+'P8'!G46),2)</f>
        <v>#VALUE!</v>
      </c>
      <c r="H46" s="180" t="e">
        <f>G46/$G$50</f>
        <v>#VALUE!</v>
      </c>
      <c r="J46" s="91"/>
    </row>
    <row r="47" spans="1:10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72">
        <f>ROUND(('P1'!E47+'P2'!E47+'P3'!E47+'P4'!E47+'P5'!E47+'P6'!E47+P7a!E47+P7b!E47+'P8'!E47),2)</f>
        <v>10</v>
      </c>
      <c r="F47" s="170" t="e">
        <f t="shared" ref="F47:F48" si="4">E47*C47</f>
        <v>#VALUE!</v>
      </c>
      <c r="G47" s="170" t="e">
        <f>ROUND(('P1'!G47+'P2'!G47+'P3'!G47+'P4'!G47+'P5'!G47+'P6'!G47+P7a!G47+P7b!G47+'P8'!G47),2)</f>
        <v>#VALUE!</v>
      </c>
      <c r="H47" s="180" t="e">
        <f>G47/$G$50</f>
        <v>#VALUE!</v>
      </c>
      <c r="J47" s="91"/>
    </row>
    <row r="48" spans="1:10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72">
        <f>ROUND(('P1'!E48+'P2'!E48+'P3'!E48+'P4'!E48+'P5'!E48+'P6'!E48+P7a!E48+P7b!E48+'P8'!E48),2)</f>
        <v>10</v>
      </c>
      <c r="F48" s="170" t="e">
        <f t="shared" si="4"/>
        <v>#VALUE!</v>
      </c>
      <c r="G48" s="170" t="e">
        <f>ROUND(('P1'!G48+'P2'!G48+'P3'!G48+'P4'!G48+'P5'!G48+'P6'!G48+P7a!G48+P7b!G48+'P8'!G48),2)</f>
        <v>#VALUE!</v>
      </c>
      <c r="H48" s="180" t="e">
        <f>G48/$G$50</f>
        <v>#VALUE!</v>
      </c>
      <c r="J48" s="91"/>
    </row>
    <row r="49" spans="1:10" ht="6" customHeight="1">
      <c r="A49" s="117"/>
      <c r="B49" s="136"/>
      <c r="C49" s="137"/>
      <c r="D49" s="147"/>
      <c r="E49" s="302"/>
      <c r="F49" s="126"/>
      <c r="G49" s="138"/>
      <c r="H49" s="151"/>
      <c r="J49" s="91"/>
    </row>
    <row r="50" spans="1:10" ht="18" customHeight="1">
      <c r="A50" s="464" t="s">
        <v>254</v>
      </c>
      <c r="B50" s="464"/>
      <c r="C50" s="251"/>
      <c r="D50" s="252"/>
      <c r="E50" s="303"/>
      <c r="F50" s="251" t="s">
        <v>235</v>
      </c>
      <c r="G50" s="251" t="e">
        <f>ROUND(G7+G16+G26+G43,2)</f>
        <v>#VALUE!</v>
      </c>
      <c r="H50" s="256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304"/>
      <c r="F51" s="96"/>
      <c r="G51" s="88"/>
      <c r="H51" s="184"/>
      <c r="J51" s="89"/>
    </row>
    <row r="52" spans="1:10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  <c r="J52" s="89"/>
    </row>
    <row r="53" spans="1:10" ht="24" customHeight="1">
      <c r="A53" s="465" t="s">
        <v>286</v>
      </c>
      <c r="B53" s="465"/>
      <c r="C53" s="465"/>
      <c r="D53" s="465"/>
      <c r="E53" s="465"/>
      <c r="F53" s="465"/>
      <c r="G53" s="465"/>
      <c r="H53" s="465"/>
      <c r="J53" s="89"/>
    </row>
    <row r="54" spans="1:10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  <c r="J54" s="89"/>
    </row>
    <row r="55" spans="1:10" ht="13.15" customHeight="1">
      <c r="A55" s="118"/>
      <c r="B55" s="461"/>
      <c r="C55" s="461"/>
      <c r="D55" s="461"/>
      <c r="E55" s="461"/>
      <c r="F55" s="461"/>
      <c r="G55" s="461"/>
      <c r="H55" s="461"/>
      <c r="J55" s="89"/>
    </row>
    <row r="56" spans="1:10" ht="13.15" customHeight="1">
      <c r="A56" s="118"/>
      <c r="B56" s="229"/>
      <c r="C56" s="229"/>
      <c r="D56" s="229"/>
      <c r="E56" s="229"/>
      <c r="F56" s="229"/>
      <c r="G56" s="229"/>
      <c r="H56" s="229"/>
      <c r="J56" s="89"/>
    </row>
    <row r="57" spans="1:10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10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10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10">
      <c r="A60" s="333"/>
      <c r="B60" s="97"/>
      <c r="D60" s="97"/>
      <c r="E60" s="97"/>
      <c r="I60"/>
    </row>
    <row r="61" spans="1:10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10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10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  <row r="64" spans="1:10">
      <c r="E64" s="78"/>
    </row>
    <row r="65" spans="1:6">
      <c r="A65" s="123"/>
      <c r="C65" s="460"/>
      <c r="D65" s="460"/>
      <c r="E65" s="460"/>
      <c r="F65" s="460"/>
    </row>
  </sheetData>
  <sheetProtection algorithmName="SHA-512" hashValue="fdPea2YQ6/fIM0C52T/MI6hlRWULkbb2L9kgBTGCvfqXloP90EE4OPT7Ucx0wPhD4Vo4K+TDoPQuRENpURZc0w==" saltValue="iMMH4p3iKf1tvK4TJaNEmA==" spinCount="100000" sheet="1" objects="1" scenarios="1"/>
  <mergeCells count="20">
    <mergeCell ref="B1:H1"/>
    <mergeCell ref="C6:D6"/>
    <mergeCell ref="A50:B50"/>
    <mergeCell ref="A52:H52"/>
    <mergeCell ref="A53:H53"/>
    <mergeCell ref="A54:H54"/>
    <mergeCell ref="C65:F65"/>
    <mergeCell ref="A62:B62"/>
    <mergeCell ref="C62:F62"/>
    <mergeCell ref="A63:B63"/>
    <mergeCell ref="C63:F6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topLeftCell="A3" zoomScaleNormal="100" zoomScaleSheetLayoutView="100" workbookViewId="0">
      <selection activeCell="K27" sqref="K27"/>
    </sheetView>
  </sheetViews>
  <sheetFormatPr defaultColWidth="9.140625" defaultRowHeight="15.75"/>
  <cols>
    <col min="1" max="1" width="13.42578125" style="153" customWidth="1"/>
    <col min="2" max="2" width="4.28515625" style="153" customWidth="1"/>
    <col min="3" max="3" width="28.85546875" style="153" customWidth="1"/>
    <col min="4" max="4" width="15.140625" style="153" customWidth="1"/>
    <col min="5" max="5" width="12.7109375" style="153" customWidth="1"/>
    <col min="6" max="18" width="2.7109375" style="153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2" t="s">
        <v>168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</row>
    <row r="2" spans="1:72" ht="18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2"/>
      <c r="BD2" s="462"/>
      <c r="BE2" s="462"/>
      <c r="BF2" s="462"/>
      <c r="BG2" s="462"/>
      <c r="BH2" s="462"/>
      <c r="BI2" s="462"/>
      <c r="BJ2" s="462"/>
      <c r="BK2" s="462"/>
      <c r="BL2" s="462"/>
      <c r="BM2" s="462"/>
      <c r="BN2" s="462"/>
      <c r="BO2" s="462"/>
      <c r="BP2" s="462"/>
      <c r="BQ2" s="462"/>
      <c r="BR2" s="462"/>
      <c r="BS2" s="462"/>
      <c r="BT2" s="462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263</v>
      </c>
      <c r="B4" s="77"/>
      <c r="C4" s="80"/>
      <c r="D4" s="53"/>
      <c r="E4" s="78"/>
      <c r="F4" s="78"/>
      <c r="G4" s="78"/>
      <c r="H4" s="78"/>
      <c r="I4" s="78"/>
      <c r="J4" s="78"/>
      <c r="AY4" s="474" t="s">
        <v>133</v>
      </c>
      <c r="AZ4" s="474"/>
      <c r="BA4" s="474"/>
      <c r="BB4" s="474"/>
      <c r="BC4" s="475" t="str">
        <f>Município!H4</f>
        <v>Inserir data na capa</v>
      </c>
      <c r="BD4" s="475"/>
      <c r="BE4" s="475"/>
      <c r="BF4" s="475"/>
      <c r="BG4" s="475"/>
      <c r="BH4" s="475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str">
        <f>Capa!B30</f>
        <v>São Antônio do Rio Abaixo/MG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</row>
    <row r="8" spans="1:72" ht="19.5" customHeight="1">
      <c r="A8" s="469" t="s">
        <v>264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</row>
    <row r="9" spans="1:72" ht="19.5" customHeight="1">
      <c r="A9" s="471" t="s">
        <v>265</v>
      </c>
      <c r="B9" s="470" t="s">
        <v>170</v>
      </c>
      <c r="C9" s="472"/>
      <c r="D9" s="466" t="s">
        <v>266</v>
      </c>
      <c r="E9" s="467" t="s">
        <v>267</v>
      </c>
      <c r="F9" s="468" t="s">
        <v>173</v>
      </c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332"/>
      <c r="BJ9" s="332"/>
      <c r="BK9" s="332"/>
      <c r="BL9" s="332"/>
      <c r="BM9" s="332"/>
      <c r="BN9" s="332"/>
      <c r="BO9" s="334"/>
      <c r="BP9" s="334"/>
      <c r="BQ9" s="334"/>
      <c r="BR9" s="334"/>
      <c r="BS9" s="334"/>
      <c r="BT9" s="334"/>
    </row>
    <row r="10" spans="1:72" ht="19.5" customHeight="1">
      <c r="A10" s="471"/>
      <c r="B10" s="470"/>
      <c r="C10" s="472"/>
      <c r="D10" s="466"/>
      <c r="E10" s="468"/>
      <c r="F10" s="266" t="s">
        <v>201</v>
      </c>
      <c r="G10" s="470">
        <v>1</v>
      </c>
      <c r="H10" s="471"/>
      <c r="I10" s="471"/>
      <c r="J10" s="471"/>
      <c r="K10" s="471"/>
      <c r="L10" s="472"/>
      <c r="M10" s="470">
        <v>2</v>
      </c>
      <c r="N10" s="471"/>
      <c r="O10" s="471"/>
      <c r="P10" s="471"/>
      <c r="Q10" s="471"/>
      <c r="R10" s="472"/>
      <c r="S10" s="470">
        <v>3</v>
      </c>
      <c r="T10" s="471"/>
      <c r="U10" s="471"/>
      <c r="V10" s="471"/>
      <c r="W10" s="471"/>
      <c r="X10" s="472"/>
      <c r="Y10" s="470">
        <v>4</v>
      </c>
      <c r="Z10" s="471"/>
      <c r="AA10" s="471"/>
      <c r="AB10" s="471"/>
      <c r="AC10" s="471"/>
      <c r="AD10" s="472"/>
      <c r="AE10" s="470">
        <v>5</v>
      </c>
      <c r="AF10" s="471"/>
      <c r="AG10" s="471"/>
      <c r="AH10" s="471"/>
      <c r="AI10" s="471"/>
      <c r="AJ10" s="472"/>
      <c r="AK10" s="470">
        <v>6</v>
      </c>
      <c r="AL10" s="471"/>
      <c r="AM10" s="471"/>
      <c r="AN10" s="471"/>
      <c r="AO10" s="471"/>
      <c r="AP10" s="472"/>
      <c r="AQ10" s="470">
        <v>7</v>
      </c>
      <c r="AR10" s="471"/>
      <c r="AS10" s="471"/>
      <c r="AT10" s="471"/>
      <c r="AU10" s="471"/>
      <c r="AV10" s="472"/>
      <c r="AW10" s="470">
        <v>8</v>
      </c>
      <c r="AX10" s="471"/>
      <c r="AY10" s="471"/>
      <c r="AZ10" s="471"/>
      <c r="BA10" s="471"/>
      <c r="BB10" s="472"/>
      <c r="BC10" s="470">
        <v>9</v>
      </c>
      <c r="BD10" s="471"/>
      <c r="BE10" s="471"/>
      <c r="BF10" s="471"/>
      <c r="BG10" s="471"/>
      <c r="BH10" s="472"/>
      <c r="BI10" s="470">
        <v>10</v>
      </c>
      <c r="BJ10" s="471"/>
      <c r="BK10" s="471"/>
      <c r="BL10" s="471"/>
      <c r="BM10" s="471"/>
      <c r="BN10" s="472"/>
      <c r="BO10" s="470">
        <v>10</v>
      </c>
      <c r="BP10" s="471"/>
      <c r="BQ10" s="471"/>
      <c r="BR10" s="471"/>
      <c r="BS10" s="471"/>
      <c r="BT10" s="472"/>
    </row>
    <row r="11" spans="1:72" ht="27" customHeight="1">
      <c r="A11" s="477"/>
      <c r="B11" s="467"/>
      <c r="C11" s="478"/>
      <c r="D11" s="273" t="s">
        <v>235</v>
      </c>
      <c r="E11" s="273" t="s">
        <v>157</v>
      </c>
      <c r="F11" s="190" t="s">
        <v>201</v>
      </c>
      <c r="G11" s="328">
        <v>5</v>
      </c>
      <c r="H11" s="328">
        <v>10</v>
      </c>
      <c r="I11" s="328">
        <v>15</v>
      </c>
      <c r="J11" s="328">
        <v>20</v>
      </c>
      <c r="K11" s="328">
        <v>25</v>
      </c>
      <c r="L11" s="328">
        <v>30</v>
      </c>
      <c r="M11" s="328">
        <v>35</v>
      </c>
      <c r="N11" s="328">
        <v>40</v>
      </c>
      <c r="O11" s="328">
        <v>45</v>
      </c>
      <c r="P11" s="328">
        <v>50</v>
      </c>
      <c r="Q11" s="328">
        <v>55</v>
      </c>
      <c r="R11" s="328">
        <v>60</v>
      </c>
      <c r="S11" s="328">
        <v>65</v>
      </c>
      <c r="T11" s="328">
        <v>70</v>
      </c>
      <c r="U11" s="328">
        <v>75</v>
      </c>
      <c r="V11" s="328">
        <v>80</v>
      </c>
      <c r="W11" s="328">
        <v>85</v>
      </c>
      <c r="X11" s="328">
        <v>90</v>
      </c>
      <c r="Y11" s="328">
        <v>95</v>
      </c>
      <c r="Z11" s="328">
        <v>100</v>
      </c>
      <c r="AA11" s="328">
        <v>105</v>
      </c>
      <c r="AB11" s="328">
        <v>110</v>
      </c>
      <c r="AC11" s="328">
        <v>115</v>
      </c>
      <c r="AD11" s="328">
        <v>120</v>
      </c>
      <c r="AE11" s="328">
        <v>125</v>
      </c>
      <c r="AF11" s="328">
        <v>130</v>
      </c>
      <c r="AG11" s="328">
        <v>135</v>
      </c>
      <c r="AH11" s="328">
        <v>140</v>
      </c>
      <c r="AI11" s="328">
        <v>145</v>
      </c>
      <c r="AJ11" s="328">
        <v>150</v>
      </c>
      <c r="AK11" s="328">
        <v>155</v>
      </c>
      <c r="AL11" s="328">
        <v>160</v>
      </c>
      <c r="AM11" s="328">
        <v>165</v>
      </c>
      <c r="AN11" s="328">
        <v>170</v>
      </c>
      <c r="AO11" s="328">
        <v>175</v>
      </c>
      <c r="AP11" s="328">
        <v>180</v>
      </c>
      <c r="AQ11" s="328">
        <v>185</v>
      </c>
      <c r="AR11" s="328">
        <v>190</v>
      </c>
      <c r="AS11" s="328">
        <v>195</v>
      </c>
      <c r="AT11" s="328">
        <v>200</v>
      </c>
      <c r="AU11" s="328">
        <v>205</v>
      </c>
      <c r="AV11" s="328">
        <v>210</v>
      </c>
      <c r="AW11" s="328">
        <v>215</v>
      </c>
      <c r="AX11" s="328">
        <v>220</v>
      </c>
      <c r="AY11" s="328">
        <v>225</v>
      </c>
      <c r="AZ11" s="328">
        <v>230</v>
      </c>
      <c r="BA11" s="328">
        <v>235</v>
      </c>
      <c r="BB11" s="328">
        <v>240</v>
      </c>
      <c r="BC11" s="328">
        <v>245</v>
      </c>
      <c r="BD11" s="328">
        <v>250</v>
      </c>
      <c r="BE11" s="328">
        <v>255</v>
      </c>
      <c r="BF11" s="328">
        <v>260</v>
      </c>
      <c r="BG11" s="328">
        <v>265</v>
      </c>
      <c r="BH11" s="328">
        <v>270</v>
      </c>
      <c r="BI11" s="328">
        <v>275</v>
      </c>
      <c r="BJ11" s="328">
        <v>280</v>
      </c>
      <c r="BK11" s="328">
        <v>285</v>
      </c>
      <c r="BL11" s="328">
        <v>290</v>
      </c>
      <c r="BM11" s="328">
        <v>295</v>
      </c>
      <c r="BN11" s="328">
        <v>300</v>
      </c>
      <c r="BO11" s="328">
        <v>305</v>
      </c>
      <c r="BP11" s="328">
        <v>310</v>
      </c>
      <c r="BQ11" s="328">
        <v>315</v>
      </c>
      <c r="BR11" s="328">
        <v>320</v>
      </c>
      <c r="BS11" s="328">
        <v>325</v>
      </c>
      <c r="BT11" s="328">
        <v>330</v>
      </c>
    </row>
    <row r="12" spans="1:72" ht="3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</row>
    <row r="13" spans="1:72" ht="22.5" customHeight="1">
      <c r="A13" s="192">
        <v>1</v>
      </c>
      <c r="B13" s="193" t="str">
        <f>'P1'!C2</f>
        <v>Plano de Trabalho</v>
      </c>
      <c r="C13" s="187"/>
      <c r="D13" s="194" t="e">
        <f>ROUND('P1'!G50,2)</f>
        <v>#VALUE!</v>
      </c>
      <c r="E13" s="195" t="e">
        <f>D13/$D$32</f>
        <v>#VALUE!</v>
      </c>
      <c r="F13" s="196"/>
      <c r="G13" s="199"/>
      <c r="H13" s="199"/>
      <c r="I13" s="183"/>
      <c r="J13" s="276"/>
      <c r="K13" s="204"/>
      <c r="L13" s="206"/>
      <c r="M13" s="206"/>
      <c r="N13" s="206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</row>
    <row r="14" spans="1:72" ht="6.6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72" ht="22.5" customHeight="1">
      <c r="A15" s="192">
        <v>2</v>
      </c>
      <c r="B15" s="193" t="str">
        <f>'P2'!C2</f>
        <v>Estudos Topográficos</v>
      </c>
      <c r="C15" s="187"/>
      <c r="D15" s="198" t="e">
        <f>ROUND('P2'!G50,2)</f>
        <v>#VALUE!</v>
      </c>
      <c r="E15" s="195" t="e">
        <f>D15/$D$32</f>
        <v>#VALUE!</v>
      </c>
      <c r="F15" s="197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3"/>
      <c r="R15" s="183"/>
      <c r="S15" s="276"/>
      <c r="T15" s="276"/>
      <c r="U15" s="276"/>
      <c r="V15" s="204"/>
      <c r="W15" s="204"/>
      <c r="X15" s="204"/>
      <c r="Y15" s="204"/>
      <c r="Z15" s="201"/>
      <c r="AA15" s="201"/>
      <c r="AB15" s="201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</row>
    <row r="16" spans="1:72" ht="7.5" customHeight="1"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BI16" s="197"/>
      <c r="BJ16" s="197"/>
      <c r="BK16" s="197"/>
      <c r="BL16" s="197"/>
      <c r="BM16" s="197"/>
      <c r="BN16" s="197"/>
    </row>
    <row r="17" spans="1:72" ht="22.5" customHeight="1">
      <c r="A17" s="192">
        <v>3</v>
      </c>
      <c r="B17" s="193" t="str">
        <f>'P3'!C2</f>
        <v>Cadastro Técnico</v>
      </c>
      <c r="C17" s="187"/>
      <c r="D17" s="194" t="e">
        <f>ROUND('P3'!G50,2)</f>
        <v>#VALUE!</v>
      </c>
      <c r="E17" s="195" t="e">
        <f>D17/$D$32</f>
        <v>#VALUE!</v>
      </c>
      <c r="F17" s="197"/>
      <c r="G17" s="182"/>
      <c r="H17" s="182"/>
      <c r="I17" s="182"/>
      <c r="J17" s="182"/>
      <c r="K17" s="182"/>
      <c r="L17" s="182"/>
      <c r="M17" s="182"/>
      <c r="N17" s="182"/>
      <c r="O17" s="182"/>
      <c r="P17" s="183"/>
      <c r="Q17" s="183"/>
      <c r="R17" s="183"/>
      <c r="S17" s="276"/>
      <c r="T17" s="276"/>
      <c r="U17" s="276"/>
      <c r="V17" s="204"/>
      <c r="W17" s="204"/>
      <c r="X17" s="204"/>
      <c r="Y17" s="204"/>
      <c r="Z17" s="201"/>
      <c r="AA17" s="201"/>
      <c r="AB17" s="201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</row>
    <row r="18" spans="1:72" ht="6.6" customHeight="1">
      <c r="A18" s="191"/>
      <c r="B18" s="191"/>
      <c r="C18" s="191"/>
      <c r="D18" s="200"/>
      <c r="E18" s="215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72" ht="22.5" customHeight="1">
      <c r="A19" s="192">
        <v>4</v>
      </c>
      <c r="B19" s="193" t="str">
        <f>'P4'!C2</f>
        <v>Estudo de Concepção</v>
      </c>
      <c r="C19" s="187"/>
      <c r="D19" s="194" t="e">
        <f>ROUND('P4'!G50,2)</f>
        <v>#VALUE!</v>
      </c>
      <c r="E19" s="195" t="e">
        <f>D19/$D$32</f>
        <v>#VALUE!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3"/>
      <c r="AA19" s="183"/>
      <c r="AB19" s="183"/>
      <c r="AC19" s="276"/>
      <c r="AD19" s="276"/>
      <c r="AE19" s="276"/>
      <c r="AF19" s="204"/>
      <c r="AG19" s="204"/>
      <c r="AH19" s="204"/>
      <c r="AI19" s="201"/>
      <c r="AJ19" s="201"/>
      <c r="AK19" s="201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</row>
    <row r="20" spans="1:72" ht="6.6" customHeight="1">
      <c r="A20" s="191"/>
      <c r="B20" s="191"/>
      <c r="C20" s="191"/>
      <c r="D20" s="200"/>
      <c r="E20" s="215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BI20" s="197"/>
      <c r="BJ20" s="197"/>
      <c r="BK20" s="197"/>
      <c r="BL20" s="197"/>
      <c r="BM20" s="197"/>
      <c r="BN20" s="197"/>
    </row>
    <row r="21" spans="1:72" ht="22.5" customHeight="1">
      <c r="A21" s="192">
        <v>5</v>
      </c>
      <c r="B21" s="193" t="str">
        <f>'P5'!C2</f>
        <v>Projeto Básico</v>
      </c>
      <c r="C21" s="187"/>
      <c r="D21" s="198" t="e">
        <f>ROUND('P5'!G50,2)</f>
        <v>#VALUE!</v>
      </c>
      <c r="E21" s="195" t="e">
        <f>D21/$D$32</f>
        <v>#VALUE!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3"/>
      <c r="AM21" s="183"/>
      <c r="AN21" s="183"/>
      <c r="AO21" s="276"/>
      <c r="AP21" s="276"/>
      <c r="AQ21" s="276"/>
      <c r="AR21" s="204"/>
      <c r="AS21" s="204"/>
      <c r="AT21" s="204"/>
      <c r="AU21" s="201"/>
      <c r="AV21" s="201"/>
      <c r="AW21" s="201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</row>
    <row r="22" spans="1:72" ht="6.6" customHeight="1">
      <c r="A22" s="191"/>
      <c r="B22" s="191"/>
      <c r="C22" s="191"/>
      <c r="D22" s="200"/>
      <c r="E22" s="215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BI22" s="197"/>
      <c r="BJ22" s="197"/>
      <c r="BK22" s="197"/>
      <c r="BL22" s="197"/>
      <c r="BM22" s="197"/>
      <c r="BN22" s="197"/>
    </row>
    <row r="23" spans="1:72" ht="22.5" customHeight="1">
      <c r="A23" s="192">
        <v>6</v>
      </c>
      <c r="B23" s="193" t="str">
        <f>'P6'!C2</f>
        <v>Estudos Geotécnicos</v>
      </c>
      <c r="C23" s="187"/>
      <c r="D23" s="198" t="e">
        <f>ROUND('P6'!G50,2)</f>
        <v>#VALUE!</v>
      </c>
      <c r="E23" s="195" t="e">
        <f>D23/$D$32</f>
        <v>#VALUE!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82"/>
      <c r="AA23" s="182"/>
      <c r="AB23" s="182"/>
      <c r="AC23" s="182"/>
      <c r="AD23" s="182"/>
      <c r="AE23" s="182"/>
      <c r="AF23" s="182"/>
      <c r="AG23" s="182"/>
      <c r="AH23" s="182"/>
      <c r="AI23" s="183"/>
      <c r="AJ23" s="183"/>
      <c r="AK23" s="183"/>
      <c r="AL23" s="276"/>
      <c r="AM23" s="276"/>
      <c r="AN23" s="276"/>
      <c r="AO23" s="204"/>
      <c r="AP23" s="204"/>
      <c r="AQ23" s="204"/>
      <c r="AR23" s="201"/>
      <c r="AS23" s="201"/>
      <c r="AT23" s="201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</row>
    <row r="24" spans="1:72" ht="6.6" customHeight="1">
      <c r="A24" s="191"/>
      <c r="B24" s="191"/>
      <c r="C24" s="191"/>
      <c r="D24" s="200"/>
      <c r="E24" s="215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BI24" s="197"/>
      <c r="BJ24" s="197"/>
      <c r="BK24" s="197"/>
      <c r="BL24" s="197"/>
      <c r="BM24" s="197"/>
      <c r="BN24" s="197"/>
    </row>
    <row r="25" spans="1:72" ht="22.5" customHeight="1">
      <c r="A25" s="192">
        <v>7</v>
      </c>
      <c r="B25" s="193" t="str">
        <f>P7a!C2</f>
        <v>Estudo Ambiental - Parte 1</v>
      </c>
      <c r="C25" s="187"/>
      <c r="D25" s="198" t="e">
        <f>ROUND(P7a!G50,2)</f>
        <v>#VALUE!</v>
      </c>
      <c r="E25" s="195" t="e">
        <f>D25/$D$32</f>
        <v>#VALUE!</v>
      </c>
      <c r="F25" s="197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  <c r="AA25" s="183"/>
      <c r="AB25" s="183"/>
      <c r="AC25" s="276"/>
      <c r="AD25" s="276"/>
      <c r="AE25" s="276"/>
      <c r="AF25" s="204"/>
      <c r="AG25" s="204"/>
      <c r="AH25" s="204"/>
      <c r="AI25" s="201"/>
      <c r="AJ25" s="201"/>
      <c r="AK25" s="201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</row>
    <row r="26" spans="1:72" ht="6.6" customHeight="1">
      <c r="A26" s="191"/>
      <c r="B26" s="191"/>
      <c r="C26" s="191"/>
      <c r="D26" s="200"/>
      <c r="E26" s="215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BI26" s="197"/>
      <c r="BJ26" s="197"/>
      <c r="BK26" s="197"/>
      <c r="BL26" s="197"/>
      <c r="BM26" s="197"/>
      <c r="BN26" s="197"/>
    </row>
    <row r="27" spans="1:72" ht="22.5" customHeight="1">
      <c r="A27" s="192">
        <v>7</v>
      </c>
      <c r="B27" s="193" t="str">
        <f>P7b!C2</f>
        <v>Estudo Ambiental - Parte 2</v>
      </c>
      <c r="C27" s="187"/>
      <c r="D27" s="198" t="e">
        <f>ROUND(P7b!G50,2)</f>
        <v>#VALUE!</v>
      </c>
      <c r="E27" s="195" t="e">
        <f>D27/$D$32</f>
        <v>#VALUE!</v>
      </c>
      <c r="F27" s="197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3"/>
      <c r="AM27" s="183"/>
      <c r="AN27" s="183"/>
      <c r="AO27" s="276"/>
      <c r="AP27" s="276"/>
      <c r="AQ27" s="276"/>
      <c r="AR27" s="204"/>
      <c r="AS27" s="204"/>
      <c r="AT27" s="204"/>
      <c r="AU27" s="201"/>
      <c r="AV27" s="201"/>
      <c r="AW27" s="201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</row>
    <row r="28" spans="1:72" ht="6.6" customHeight="1">
      <c r="A28" s="191"/>
      <c r="B28" s="191"/>
      <c r="C28" s="191"/>
      <c r="D28" s="200"/>
      <c r="E28" s="215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BI28" s="197"/>
    </row>
    <row r="29" spans="1:72" ht="22.5" customHeight="1">
      <c r="A29" s="192">
        <v>8</v>
      </c>
      <c r="B29" s="193" t="str">
        <f>'P8'!C2</f>
        <v>Projeto Executivo</v>
      </c>
      <c r="C29" s="187"/>
      <c r="D29" s="194" t="e">
        <f>ROUND('P8'!G50,2)</f>
        <v>#VALUE!</v>
      </c>
      <c r="E29" s="195" t="e">
        <f>D29/$D$32</f>
        <v>#VALUE!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3"/>
      <c r="AX29" s="183"/>
      <c r="AY29" s="183"/>
      <c r="AZ29" s="276"/>
      <c r="BA29" s="276"/>
      <c r="BB29" s="276"/>
      <c r="BC29" s="204"/>
      <c r="BD29" s="204"/>
      <c r="BE29" s="204"/>
      <c r="BF29" s="201"/>
      <c r="BG29" s="201"/>
      <c r="BH29" s="201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</row>
    <row r="30" spans="1:72" ht="22.5" customHeight="1">
      <c r="A30" s="192" t="s">
        <v>201</v>
      </c>
      <c r="B30" s="193" t="s">
        <v>278</v>
      </c>
      <c r="C30" s="187"/>
      <c r="D30" s="194" t="s">
        <v>201</v>
      </c>
      <c r="E30" s="195" t="s">
        <v>201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336"/>
      <c r="BP30" s="336"/>
      <c r="BQ30" s="336"/>
      <c r="BR30" s="336"/>
      <c r="BS30" s="336"/>
      <c r="BT30" s="336"/>
    </row>
    <row r="31" spans="1:72" ht="6.6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72" ht="22.15" customHeight="1">
      <c r="A32" s="469" t="s">
        <v>105</v>
      </c>
      <c r="B32" s="469"/>
      <c r="C32" s="469"/>
      <c r="D32" s="264" t="e">
        <f>SUM(D13:D31)</f>
        <v>#VALUE!</v>
      </c>
      <c r="E32" s="265" t="e">
        <f>ROUND(SUM(E13:E31),2)</f>
        <v>#VALUE!</v>
      </c>
      <c r="F32" s="265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4"/>
      <c r="B35" s="202"/>
      <c r="C35" s="76" t="s">
        <v>268</v>
      </c>
      <c r="D35" s="156"/>
      <c r="E35" s="76"/>
      <c r="G35" s="204"/>
      <c r="H35" s="204"/>
      <c r="I35" s="76" t="s">
        <v>271</v>
      </c>
      <c r="AE35" s="473" t="s">
        <v>285</v>
      </c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3"/>
      <c r="BR35" s="473"/>
      <c r="BS35" s="473"/>
    </row>
    <row r="36" spans="1:71" ht="22.5" customHeight="1">
      <c r="A36" s="76"/>
      <c r="B36" s="203"/>
      <c r="C36" s="76" t="s">
        <v>270</v>
      </c>
      <c r="D36" s="156"/>
      <c r="E36" s="76"/>
      <c r="G36" s="206"/>
      <c r="H36" s="206"/>
      <c r="I36" s="76" t="s">
        <v>273</v>
      </c>
      <c r="AE36" s="473" t="s">
        <v>286</v>
      </c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</row>
    <row r="37" spans="1:71" ht="22.5" customHeight="1">
      <c r="A37" s="76"/>
      <c r="B37" s="205"/>
      <c r="C37" s="76" t="s">
        <v>272</v>
      </c>
      <c r="D37" s="156"/>
      <c r="E37" s="76"/>
      <c r="G37" s="335"/>
      <c r="H37" s="335"/>
      <c r="I37" s="76" t="s">
        <v>279</v>
      </c>
      <c r="AE37" s="473" t="s">
        <v>287</v>
      </c>
      <c r="AF37" s="473"/>
      <c r="AG37" s="473"/>
      <c r="AH37" s="473"/>
      <c r="AI37" s="473"/>
      <c r="AJ37" s="473"/>
      <c r="AK37" s="473"/>
      <c r="AL37" s="473"/>
      <c r="AM37" s="473"/>
      <c r="AN37" s="473"/>
      <c r="AO37" s="473"/>
      <c r="AP37" s="473"/>
      <c r="AQ37" s="473"/>
      <c r="AR37" s="473"/>
      <c r="AS37" s="473"/>
      <c r="AT37" s="473"/>
      <c r="AU37" s="473"/>
      <c r="AV37" s="473"/>
      <c r="AW37" s="473"/>
      <c r="AX37" s="473"/>
      <c r="AY37" s="473"/>
      <c r="AZ37" s="473"/>
      <c r="BA37" s="473"/>
      <c r="BB37" s="473"/>
      <c r="BC37" s="473"/>
      <c r="BD37" s="473"/>
      <c r="BE37" s="473"/>
      <c r="BF37" s="473"/>
      <c r="BG37" s="473"/>
      <c r="BH37" s="473"/>
      <c r="BI37" s="473"/>
      <c r="BJ37" s="473"/>
      <c r="BK37" s="473"/>
      <c r="BL37" s="473"/>
      <c r="BM37" s="473"/>
      <c r="BN37" s="473"/>
      <c r="BO37" s="473"/>
      <c r="BP37" s="473"/>
      <c r="BQ37" s="473"/>
      <c r="BR37" s="473"/>
      <c r="BS37" s="473"/>
    </row>
    <row r="38" spans="1:71" ht="22.5" customHeight="1">
      <c r="B38" s="276"/>
      <c r="C38" s="156" t="s">
        <v>269</v>
      </c>
      <c r="D38" s="156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6"/>
      <c r="E39" s="76"/>
      <c r="F39" s="154"/>
      <c r="G39" s="154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9"/>
      <c r="B40" s="329"/>
      <c r="C40" s="330"/>
      <c r="D40" s="330"/>
      <c r="E40" s="329"/>
      <c r="F40" s="330"/>
      <c r="G40" s="330"/>
      <c r="H40" s="330"/>
      <c r="K40" s="330"/>
      <c r="L40" s="330"/>
      <c r="P40" s="330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</row>
    <row r="41" spans="1:71">
      <c r="C41" s="78"/>
      <c r="L41" s="261"/>
    </row>
    <row r="42" spans="1:71">
      <c r="L42" s="398"/>
      <c r="M42" s="398"/>
      <c r="N42" s="398"/>
      <c r="O42" s="398"/>
      <c r="P42" s="398"/>
      <c r="Q42" s="398"/>
      <c r="R42" s="398"/>
      <c r="S42" s="398"/>
      <c r="T42" s="398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VaHvamNPhAm0AOZbpXIWqJMc/Cvdzikw26TkLIw7qnwAwe0hRBtlpirwNWwePTLDtIpLsPTFdBUW7yhvmmszRA==" saltValue="idaLaArA/R0wFoh5mVEh1w==" spinCount="100000" sheet="1" objects="1" scenarios="1"/>
  <mergeCells count="26"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2" customWidth="1"/>
    <col min="3" max="3" width="28.140625" style="152" customWidth="1"/>
    <col min="4" max="4" width="14.140625" style="152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79" t="s">
        <v>168</v>
      </c>
      <c r="C1" s="480"/>
      <c r="D1" s="480"/>
      <c r="E1" s="480"/>
    </row>
    <row r="2" spans="1:12">
      <c r="A2" s="60"/>
      <c r="B2" s="185"/>
      <c r="C2" s="185"/>
      <c r="D2" s="185"/>
      <c r="E2" s="60"/>
    </row>
    <row r="3" spans="1:12" ht="22.5" customHeight="1">
      <c r="A3" s="59" t="s">
        <v>274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São Antônio do Rio Abaixo/MG</v>
      </c>
      <c r="C5" s="64"/>
      <c r="D5" s="64"/>
      <c r="E5" s="60"/>
    </row>
    <row r="7" spans="1:12" s="148" customFormat="1" ht="33.6" customHeight="1">
      <c r="A7" s="481" t="s">
        <v>236</v>
      </c>
      <c r="B7" s="481"/>
      <c r="C7" s="481"/>
      <c r="D7" s="284" t="s">
        <v>275</v>
      </c>
      <c r="E7" s="285" t="s">
        <v>172</v>
      </c>
      <c r="F7"/>
      <c r="G7"/>
      <c r="H7"/>
      <c r="I7"/>
      <c r="J7"/>
      <c r="K7"/>
      <c r="L7"/>
    </row>
    <row r="8" spans="1:12" ht="22.5" customHeight="1">
      <c r="A8" s="181" t="s">
        <v>245</v>
      </c>
      <c r="B8" s="186" t="str">
        <f>Cronograma!B13</f>
        <v>Plano de Trabalho</v>
      </c>
      <c r="C8" s="188"/>
      <c r="D8" s="270" t="e">
        <f>E8/$E$17</f>
        <v>#VALUE!</v>
      </c>
      <c r="E8" s="267" t="e">
        <f>Cronograma!D13</f>
        <v>#VALUE!</v>
      </c>
    </row>
    <row r="9" spans="1:12" ht="22.5" customHeight="1">
      <c r="A9" s="181" t="s">
        <v>255</v>
      </c>
      <c r="B9" s="186" t="str">
        <f>Cronograma!B15</f>
        <v>Estudos Topográficos</v>
      </c>
      <c r="C9" s="188"/>
      <c r="D9" s="270" t="e">
        <f>E9/$E$17</f>
        <v>#VALUE!</v>
      </c>
      <c r="E9" s="267" t="e">
        <f>Cronograma!D15</f>
        <v>#VALUE!</v>
      </c>
    </row>
    <row r="10" spans="1:12" ht="22.5" customHeight="1">
      <c r="A10" s="181" t="s">
        <v>256</v>
      </c>
      <c r="B10" s="186" t="str">
        <f>Cronograma!B17</f>
        <v>Cadastro Técnico</v>
      </c>
      <c r="C10" s="188"/>
      <c r="D10" s="270" t="e">
        <f t="shared" ref="D10:D16" si="0">E10/$E$17</f>
        <v>#VALUE!</v>
      </c>
      <c r="E10" s="267" t="e">
        <f>Cronograma!D17</f>
        <v>#VALUE!</v>
      </c>
    </row>
    <row r="11" spans="1:12" ht="22.5" customHeight="1">
      <c r="A11" s="181" t="s">
        <v>257</v>
      </c>
      <c r="B11" s="186" t="str">
        <f>Cronograma!B19</f>
        <v>Estudo de Concepção</v>
      </c>
      <c r="C11" s="188"/>
      <c r="D11" s="270" t="e">
        <f t="shared" ref="D11" si="1">E11/$E$17</f>
        <v>#VALUE!</v>
      </c>
      <c r="E11" s="267" t="e">
        <f>Cronograma!D19</f>
        <v>#VALUE!</v>
      </c>
    </row>
    <row r="12" spans="1:12" ht="22.5" customHeight="1">
      <c r="A12" s="181" t="s">
        <v>258</v>
      </c>
      <c r="B12" s="186" t="str">
        <f>Cronograma!B21</f>
        <v>Projeto Básico</v>
      </c>
      <c r="C12" s="188"/>
      <c r="D12" s="270" t="e">
        <f t="shared" si="0"/>
        <v>#VALUE!</v>
      </c>
      <c r="E12" s="267" t="e">
        <f>Cronograma!D21</f>
        <v>#VALUE!</v>
      </c>
    </row>
    <row r="13" spans="1:12" ht="22.5" customHeight="1">
      <c r="A13" s="181" t="s">
        <v>259</v>
      </c>
      <c r="B13" s="186" t="str">
        <f>Cronograma!B23</f>
        <v>Estudos Geotécnicos</v>
      </c>
      <c r="C13" s="188"/>
      <c r="D13" s="270" t="e">
        <f t="shared" si="0"/>
        <v>#VALUE!</v>
      </c>
      <c r="E13" s="267" t="e">
        <f>Cronograma!D23</f>
        <v>#VALUE!</v>
      </c>
    </row>
    <row r="14" spans="1:12" ht="22.5" customHeight="1">
      <c r="A14" s="181" t="s">
        <v>260</v>
      </c>
      <c r="B14" s="186" t="str">
        <f>Cronograma!B25</f>
        <v>Estudo Ambiental - Parte 1</v>
      </c>
      <c r="C14" s="188"/>
      <c r="D14" s="270" t="e">
        <f t="shared" si="0"/>
        <v>#VALUE!</v>
      </c>
      <c r="E14" s="267" t="e">
        <f>Cronograma!D25</f>
        <v>#VALUE!</v>
      </c>
    </row>
    <row r="15" spans="1:12" ht="22.5" customHeight="1">
      <c r="A15" s="181" t="s">
        <v>260</v>
      </c>
      <c r="B15" s="186" t="str">
        <f>Cronograma!B27</f>
        <v>Estudo Ambiental - Parte 2</v>
      </c>
      <c r="C15" s="188"/>
      <c r="D15" s="270" t="e">
        <f t="shared" si="0"/>
        <v>#VALUE!</v>
      </c>
      <c r="E15" s="267" t="e">
        <f>Cronograma!D27</f>
        <v>#VALUE!</v>
      </c>
    </row>
    <row r="16" spans="1:12" ht="22.5" customHeight="1">
      <c r="A16" s="181" t="s">
        <v>261</v>
      </c>
      <c r="B16" s="186" t="str">
        <f>Cronograma!B29</f>
        <v>Projeto Executivo</v>
      </c>
      <c r="C16" s="189"/>
      <c r="D16" s="271" t="e">
        <f t="shared" si="0"/>
        <v>#VALUE!</v>
      </c>
      <c r="E16" s="267" t="e">
        <f>Cronograma!D29</f>
        <v>#VALUE!</v>
      </c>
    </row>
    <row r="17" spans="1:5" ht="22.5" customHeight="1">
      <c r="A17" s="482"/>
      <c r="B17" s="482"/>
      <c r="C17" s="286" t="s">
        <v>243</v>
      </c>
      <c r="D17" s="287" t="e">
        <f>SUM(D8:D16)</f>
        <v>#VALUE!</v>
      </c>
      <c r="E17" s="288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26"/>
      <c r="B1" s="426"/>
      <c r="C1" s="426"/>
      <c r="D1" s="426"/>
      <c r="E1" s="426"/>
      <c r="F1" s="426"/>
      <c r="G1" s="426"/>
    </row>
    <row r="2" spans="1:7">
      <c r="A2" s="426"/>
      <c r="B2" s="426"/>
      <c r="C2" s="426"/>
      <c r="D2" s="426"/>
      <c r="E2" s="426"/>
      <c r="F2" s="426"/>
      <c r="G2" s="426"/>
    </row>
    <row r="3" spans="1:7">
      <c r="A3" s="426"/>
      <c r="B3" s="426"/>
      <c r="C3" s="426"/>
      <c r="D3" s="426"/>
      <c r="E3" s="426"/>
      <c r="F3" s="426"/>
      <c r="G3" s="426"/>
    </row>
    <row r="4" spans="1:7">
      <c r="A4" s="426"/>
      <c r="B4" s="426"/>
      <c r="C4" s="426"/>
      <c r="D4" s="426"/>
      <c r="E4" s="426"/>
      <c r="F4" s="426"/>
      <c r="G4" s="426"/>
    </row>
    <row r="5" spans="1:7">
      <c r="A5" s="426"/>
      <c r="B5" s="426"/>
      <c r="C5" s="426"/>
      <c r="D5" s="426"/>
      <c r="E5" s="426"/>
      <c r="F5" s="426"/>
      <c r="G5" s="426"/>
    </row>
    <row r="6" spans="1:7">
      <c r="A6" s="426"/>
      <c r="B6" s="426"/>
      <c r="C6" s="426"/>
      <c r="D6" s="426"/>
      <c r="E6" s="426"/>
      <c r="F6" s="426"/>
      <c r="G6" s="426"/>
    </row>
    <row r="7" spans="1:7">
      <c r="A7" s="426"/>
      <c r="B7" s="426"/>
      <c r="C7" s="426"/>
      <c r="D7" s="426"/>
      <c r="E7" s="426"/>
      <c r="F7" s="426"/>
      <c r="G7" s="426"/>
    </row>
    <row r="8" spans="1:7">
      <c r="A8" s="426"/>
      <c r="B8" s="426"/>
      <c r="C8" s="426"/>
      <c r="D8" s="426"/>
      <c r="E8" s="426"/>
      <c r="F8" s="426"/>
      <c r="G8" s="426"/>
    </row>
    <row r="9" spans="1:7">
      <c r="A9" s="426"/>
      <c r="B9" s="426"/>
      <c r="C9" s="426"/>
      <c r="D9" s="426"/>
      <c r="E9" s="426"/>
      <c r="F9" s="426"/>
      <c r="G9" s="426"/>
    </row>
    <row r="10" spans="1:7">
      <c r="A10" s="427" t="s">
        <v>2</v>
      </c>
      <c r="B10" s="427"/>
      <c r="C10" s="427"/>
      <c r="D10" s="427"/>
      <c r="E10" s="427"/>
      <c r="F10" s="427"/>
      <c r="G10" s="427"/>
    </row>
    <row r="11" spans="1:7">
      <c r="A11" s="427" t="s">
        <v>3</v>
      </c>
      <c r="B11" s="427"/>
      <c r="C11" s="427"/>
      <c r="D11" s="427"/>
      <c r="E11" s="427"/>
      <c r="F11" s="427"/>
      <c r="G11" s="427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27" t="s">
        <v>4</v>
      </c>
      <c r="C13" s="427"/>
      <c r="D13" s="427"/>
      <c r="E13" s="427"/>
      <c r="F13" s="427"/>
      <c r="G13" s="51" t="s">
        <v>5</v>
      </c>
    </row>
    <row r="14" spans="1:7" ht="21.75" customHeight="1" thickBot="1">
      <c r="A14" s="428" t="s">
        <v>6</v>
      </c>
      <c r="B14" s="428"/>
      <c r="C14" s="428"/>
      <c r="D14" s="428"/>
      <c r="E14" s="428"/>
      <c r="F14" s="428"/>
      <c r="G14" s="428"/>
    </row>
    <row r="15" spans="1:7">
      <c r="A15" s="424" t="s">
        <v>7</v>
      </c>
      <c r="B15" s="424" t="s">
        <v>8</v>
      </c>
      <c r="C15" s="424" t="s">
        <v>9</v>
      </c>
      <c r="D15" s="424" t="s">
        <v>10</v>
      </c>
      <c r="E15" s="424" t="s">
        <v>11</v>
      </c>
      <c r="F15" s="36" t="s">
        <v>12</v>
      </c>
      <c r="G15" s="417" t="s">
        <v>13</v>
      </c>
    </row>
    <row r="16" spans="1:7" ht="13.5" thickBot="1">
      <c r="A16" s="425"/>
      <c r="B16" s="425"/>
      <c r="C16" s="425"/>
      <c r="D16" s="425"/>
      <c r="E16" s="425"/>
      <c r="F16" s="19" t="s">
        <v>14</v>
      </c>
      <c r="G16" s="418"/>
    </row>
    <row r="17" spans="1:16">
      <c r="A17" s="12">
        <v>0</v>
      </c>
      <c r="B17" s="423" t="s">
        <v>15</v>
      </c>
      <c r="C17" s="423"/>
      <c r="D17" s="423"/>
      <c r="E17" s="13"/>
      <c r="F17" s="13"/>
      <c r="G17" s="14" t="e">
        <f>SUM(G18:G20)</f>
        <v>#REF!</v>
      </c>
      <c r="I17" s="306" t="s">
        <v>16</v>
      </c>
      <c r="J17" s="306" t="s">
        <v>17</v>
      </c>
      <c r="K17" s="306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19" t="s">
        <v>26</v>
      </c>
      <c r="C21" s="419"/>
      <c r="D21" s="419"/>
      <c r="E21" s="17"/>
      <c r="F21" s="17"/>
      <c r="G21" s="18" t="e">
        <f>SUM(G22:G29)</f>
        <v>#REF!</v>
      </c>
      <c r="H21" s="307"/>
      <c r="I21" s="306"/>
      <c r="J21" s="306"/>
      <c r="K21" s="306"/>
      <c r="L21" s="42">
        <v>1</v>
      </c>
      <c r="M21" s="279" t="s">
        <v>27</v>
      </c>
      <c r="N21" s="307"/>
      <c r="O21" s="307"/>
      <c r="P21" s="307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7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8">
        <f>N22/160</f>
        <v>23.248374999999999</v>
      </c>
      <c r="P22" s="308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7"/>
      <c r="I23" s="28">
        <v>160</v>
      </c>
      <c r="J23" s="28">
        <v>1</v>
      </c>
      <c r="K23" s="28">
        <v>1</v>
      </c>
      <c r="N23" s="308">
        <v>2076</v>
      </c>
      <c r="O23" s="308">
        <f>N23/160</f>
        <v>12.975</v>
      </c>
      <c r="P23" s="308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7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7"/>
      <c r="I25" s="28">
        <v>80</v>
      </c>
      <c r="J25" s="28">
        <v>1</v>
      </c>
      <c r="K25" s="306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7"/>
      <c r="I26" s="28">
        <v>160</v>
      </c>
      <c r="J26" s="28">
        <v>1</v>
      </c>
      <c r="K26" s="306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7"/>
      <c r="I27" s="28">
        <v>160</v>
      </c>
      <c r="J27" s="28">
        <v>1</v>
      </c>
      <c r="K27" s="306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7"/>
      <c r="I28" s="28">
        <v>160</v>
      </c>
      <c r="J28" s="28">
        <v>1</v>
      </c>
      <c r="K28" s="306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7"/>
      <c r="I29" s="28">
        <v>160</v>
      </c>
      <c r="J29" s="28">
        <v>1</v>
      </c>
      <c r="K29" s="306">
        <v>0</v>
      </c>
    </row>
    <row r="30" spans="1:16">
      <c r="A30" s="16">
        <v>2</v>
      </c>
      <c r="B30" s="419" t="s">
        <v>44</v>
      </c>
      <c r="C30" s="419"/>
      <c r="D30" s="419"/>
      <c r="E30" s="17"/>
      <c r="F30" s="17"/>
      <c r="G30" s="18" t="e">
        <f>SUM(G31:G39)</f>
        <v>#REF!</v>
      </c>
      <c r="H30" s="309"/>
      <c r="I30" s="306"/>
      <c r="J30" s="306"/>
      <c r="K30" s="306"/>
      <c r="L30" s="42">
        <v>1</v>
      </c>
      <c r="M30" s="279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9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9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9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9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9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9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9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9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9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2" t="s">
        <v>56</v>
      </c>
      <c r="C40" s="422"/>
      <c r="D40" s="422"/>
      <c r="E40" s="422"/>
      <c r="F40" s="422"/>
      <c r="G40" s="18" t="e">
        <f>SUM(G41:G50)</f>
        <v>#REF!</v>
      </c>
      <c r="H40" s="309"/>
      <c r="I40" s="306"/>
      <c r="J40" s="306"/>
      <c r="K40" s="306"/>
      <c r="L40" s="42">
        <v>1</v>
      </c>
      <c r="M40" s="279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9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9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9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9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9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9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9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9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9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9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2" t="s">
        <v>69</v>
      </c>
      <c r="C51" s="422"/>
      <c r="D51" s="422"/>
      <c r="E51" s="422"/>
      <c r="F51" s="422"/>
      <c r="G51" s="18" t="e">
        <f>SUM(G52:G61)</f>
        <v>#REF!</v>
      </c>
      <c r="H51" s="309"/>
      <c r="I51" s="306"/>
      <c r="J51" s="306"/>
      <c r="K51" s="306"/>
      <c r="L51" s="42">
        <v>1</v>
      </c>
      <c r="M51" s="279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9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9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9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9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9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9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9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9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9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9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19" t="s">
        <v>81</v>
      </c>
      <c r="C62" s="419"/>
      <c r="D62" s="419"/>
      <c r="E62" s="17"/>
      <c r="F62" s="17"/>
      <c r="G62" s="18" t="e">
        <f>SUM(G63:G70)</f>
        <v>#REF!</v>
      </c>
      <c r="H62" s="309"/>
      <c r="I62" s="306"/>
      <c r="J62" s="306"/>
      <c r="K62" s="306"/>
      <c r="L62" s="42">
        <v>1</v>
      </c>
      <c r="M62" s="279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9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9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9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9"/>
      <c r="I66" s="28">
        <v>40</v>
      </c>
      <c r="J66" s="306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9"/>
      <c r="I67" s="28">
        <v>160</v>
      </c>
      <c r="J67" s="306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9"/>
      <c r="I68" s="28">
        <v>160</v>
      </c>
      <c r="J68" s="306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9"/>
      <c r="I69" s="28">
        <v>160</v>
      </c>
      <c r="J69" s="306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9"/>
      <c r="I70" s="28">
        <v>160</v>
      </c>
      <c r="J70" s="306">
        <v>1</v>
      </c>
      <c r="K70" s="28">
        <v>0</v>
      </c>
    </row>
    <row r="71" spans="1:14">
      <c r="A71" s="16">
        <v>6</v>
      </c>
      <c r="B71" s="419" t="s">
        <v>91</v>
      </c>
      <c r="C71" s="419"/>
      <c r="D71" s="419"/>
      <c r="E71" s="17"/>
      <c r="F71" s="17"/>
      <c r="G71" s="18" t="e">
        <f>SUM(G72:G76)</f>
        <v>#REF!</v>
      </c>
      <c r="H71" s="309"/>
      <c r="I71" s="306"/>
      <c r="J71" s="306"/>
      <c r="K71" s="306"/>
      <c r="L71" s="42">
        <v>1</v>
      </c>
      <c r="M71" s="279" t="s">
        <v>92</v>
      </c>
      <c r="N71" s="307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9"/>
      <c r="I72" s="28">
        <v>40</v>
      </c>
      <c r="J72" s="306">
        <v>1</v>
      </c>
      <c r="K72" s="306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9"/>
      <c r="I73" s="28">
        <v>160</v>
      </c>
      <c r="J73" s="306">
        <v>1</v>
      </c>
      <c r="K73" s="306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9"/>
      <c r="I74" s="28">
        <v>160</v>
      </c>
      <c r="J74" s="306">
        <v>1</v>
      </c>
      <c r="K74" s="306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9"/>
      <c r="I75" s="28">
        <v>160</v>
      </c>
      <c r="J75" s="306">
        <v>1</v>
      </c>
      <c r="K75" s="306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9"/>
      <c r="I76" s="28">
        <v>40</v>
      </c>
      <c r="J76" s="306">
        <v>1</v>
      </c>
      <c r="K76" s="306">
        <v>1</v>
      </c>
    </row>
    <row r="77" spans="1:14" hidden="1">
      <c r="A77" s="420" t="s">
        <v>100</v>
      </c>
      <c r="B77" s="421"/>
      <c r="C77" s="421"/>
      <c r="D77" s="421"/>
      <c r="E77" s="421"/>
      <c r="F77" s="421"/>
      <c r="G77" s="11" t="e">
        <f>((G17/10)*9)+SUM(G21,G30,G40,#REF!,G51,#REF!,#REF!,G62,G71)</f>
        <v>#REF!</v>
      </c>
      <c r="H77" s="309"/>
      <c r="J77" s="306"/>
      <c r="K77" s="306"/>
    </row>
    <row r="78" spans="1:14" hidden="1">
      <c r="A78" s="420" t="s">
        <v>101</v>
      </c>
      <c r="B78" s="421"/>
      <c r="C78" s="421"/>
      <c r="D78" s="421"/>
      <c r="E78" s="421"/>
      <c r="F78" s="421"/>
      <c r="G78" s="11" t="e">
        <f>G77*1.16</f>
        <v>#REF!</v>
      </c>
      <c r="H78" s="309"/>
      <c r="J78" s="306"/>
      <c r="K78" s="306"/>
    </row>
    <row r="79" spans="1:14">
      <c r="A79" s="26"/>
      <c r="B79" s="310"/>
      <c r="C79" s="311"/>
      <c r="D79" s="312"/>
      <c r="E79" s="313"/>
      <c r="F79" s="314"/>
      <c r="G79" s="315"/>
      <c r="H79" s="3"/>
      <c r="I79" s="24"/>
      <c r="J79" s="4"/>
      <c r="K79" s="15"/>
      <c r="L79" s="42">
        <f>SUM(L21:L78)</f>
        <v>6</v>
      </c>
      <c r="M79" s="279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9"/>
      <c r="I80" s="306"/>
      <c r="J80" s="306"/>
      <c r="K80" s="306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9"/>
      <c r="I81" s="306"/>
      <c r="J81" s="306"/>
      <c r="K81" s="306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9"/>
      <c r="I82" s="306"/>
      <c r="J82" s="306"/>
      <c r="K82" s="306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7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3" t="s">
        <v>106</v>
      </c>
      <c r="B9" s="433"/>
      <c r="C9" s="433"/>
      <c r="D9" s="433"/>
      <c r="E9" s="433"/>
      <c r="F9" s="433"/>
      <c r="G9" s="433"/>
      <c r="H9" s="433"/>
    </row>
    <row r="10" spans="1:8" ht="12.75" customHeight="1">
      <c r="A10" s="434" t="s">
        <v>107</v>
      </c>
      <c r="B10" s="434"/>
      <c r="C10" s="434"/>
      <c r="D10" s="434"/>
      <c r="E10" s="434"/>
      <c r="F10" s="434"/>
      <c r="G10" s="434"/>
      <c r="H10" s="434"/>
    </row>
    <row r="11" spans="1:8" ht="13.5" thickBot="1">
      <c r="A11" s="434"/>
      <c r="B11" s="434"/>
      <c r="C11" s="434"/>
      <c r="D11" s="434"/>
      <c r="E11" s="434"/>
      <c r="F11" s="434"/>
      <c r="G11" s="434"/>
      <c r="H11" s="434"/>
    </row>
    <row r="12" spans="1:8" ht="13.5" thickBot="1">
      <c r="A12" s="37" t="s">
        <v>108</v>
      </c>
      <c r="B12" s="316" t="s">
        <v>109</v>
      </c>
      <c r="C12" s="435" t="s">
        <v>110</v>
      </c>
      <c r="D12" s="435"/>
      <c r="E12" s="435"/>
      <c r="F12" s="435"/>
      <c r="G12" s="435"/>
      <c r="H12" s="435"/>
    </row>
    <row r="13" spans="1:8">
      <c r="A13" s="317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29" t="s">
        <v>111</v>
      </c>
      <c r="B15" s="431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30"/>
      <c r="B16" s="432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29" t="s">
        <v>112</v>
      </c>
      <c r="B17" s="431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30"/>
      <c r="B18" s="432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29" t="s">
        <v>113</v>
      </c>
      <c r="B19" s="431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30"/>
      <c r="B20" s="432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29" t="s">
        <v>114</v>
      </c>
      <c r="B21" s="431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30"/>
      <c r="B22" s="432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29" t="s">
        <v>115</v>
      </c>
      <c r="B23" s="431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30"/>
      <c r="B24" s="432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29" t="s">
        <v>116</v>
      </c>
      <c r="B25" s="431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36"/>
      <c r="B26" s="437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8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9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9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9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7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40" t="s">
        <v>121</v>
      </c>
      <c r="E1" s="440"/>
      <c r="F1" s="440"/>
      <c r="G1" s="440"/>
      <c r="H1" s="440"/>
      <c r="I1" s="440"/>
    </row>
    <row r="2" spans="1:10" ht="14.45" customHeight="1">
      <c r="D2" s="440"/>
      <c r="E2" s="440"/>
      <c r="F2" s="440"/>
      <c r="G2" s="440"/>
      <c r="H2" s="440"/>
      <c r="I2" s="440"/>
      <c r="J2" s="56"/>
    </row>
    <row r="3" spans="1:10" ht="14.45" customHeight="1">
      <c r="D3" s="440"/>
      <c r="E3" s="440"/>
      <c r="F3" s="440"/>
      <c r="G3" s="440"/>
      <c r="H3" s="440"/>
      <c r="I3" s="440"/>
      <c r="J3" s="56"/>
    </row>
    <row r="4" spans="1:10" ht="14.45" customHeight="1">
      <c r="D4" s="440"/>
      <c r="E4" s="440"/>
      <c r="F4" s="440"/>
      <c r="G4" s="440"/>
      <c r="H4" s="440"/>
      <c r="I4" s="440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2" t="s">
        <v>122</v>
      </c>
      <c r="B7" s="442"/>
      <c r="C7" s="438" t="s">
        <v>123</v>
      </c>
      <c r="D7" s="438"/>
      <c r="E7" s="438"/>
      <c r="F7" s="438"/>
      <c r="G7" s="438"/>
      <c r="H7" s="438"/>
      <c r="I7" s="438"/>
      <c r="J7" s="438"/>
    </row>
    <row r="8" spans="1:10" ht="14.45" customHeight="1">
      <c r="A8" s="442"/>
      <c r="B8" s="442"/>
      <c r="C8" s="438"/>
      <c r="D8" s="438"/>
      <c r="E8" s="438"/>
      <c r="F8" s="438"/>
      <c r="G8" s="438"/>
      <c r="H8" s="438"/>
      <c r="I8" s="438"/>
      <c r="J8" s="438"/>
    </row>
    <row r="9" spans="1:10" ht="14.45" customHeight="1">
      <c r="A9" s="442"/>
      <c r="B9" s="442"/>
      <c r="C9" s="438"/>
      <c r="D9" s="438"/>
      <c r="E9" s="438"/>
      <c r="F9" s="438"/>
      <c r="G9" s="438"/>
      <c r="H9" s="438"/>
      <c r="I9" s="438"/>
      <c r="J9" s="438"/>
    </row>
    <row r="10" spans="1:10" ht="14.45" customHeight="1">
      <c r="A10" s="442"/>
      <c r="B10" s="442"/>
      <c r="C10" s="438"/>
      <c r="D10" s="438"/>
      <c r="E10" s="438"/>
      <c r="F10" s="438"/>
      <c r="G10" s="438"/>
      <c r="H10" s="438"/>
      <c r="I10" s="438"/>
      <c r="J10" s="438"/>
    </row>
    <row r="11" spans="1:10" ht="14.45" customHeight="1">
      <c r="A11" s="442"/>
      <c r="B11" s="442"/>
      <c r="C11" s="438"/>
      <c r="D11" s="438"/>
      <c r="E11" s="438"/>
      <c r="F11" s="438"/>
      <c r="G11" s="438"/>
      <c r="H11" s="438"/>
      <c r="I11" s="438"/>
      <c r="J11" s="438"/>
    </row>
    <row r="12" spans="1:10" ht="14.45" customHeight="1">
      <c r="A12" s="442"/>
      <c r="B12" s="442"/>
      <c r="C12" s="438"/>
      <c r="D12" s="438"/>
      <c r="E12" s="438"/>
      <c r="F12" s="438"/>
      <c r="G12" s="438"/>
      <c r="H12" s="438"/>
      <c r="I12" s="438"/>
      <c r="J12" s="438"/>
    </row>
    <row r="13" spans="1:10" ht="14.45" customHeight="1">
      <c r="A13" s="442"/>
      <c r="B13" s="442"/>
      <c r="C13" s="438"/>
      <c r="D13" s="438"/>
      <c r="E13" s="438"/>
      <c r="F13" s="438"/>
      <c r="G13" s="438"/>
      <c r="H13" s="438"/>
      <c r="I13" s="438"/>
      <c r="J13" s="438"/>
    </row>
    <row r="14" spans="1:10" ht="14.45" customHeight="1">
      <c r="A14" s="277"/>
      <c r="B14" s="277"/>
      <c r="C14" s="278"/>
      <c r="D14" s="57"/>
      <c r="E14" s="57"/>
      <c r="F14" s="57"/>
      <c r="G14" s="57"/>
      <c r="H14" s="57"/>
      <c r="I14" s="57"/>
      <c r="J14" s="278"/>
    </row>
    <row r="15" spans="1:10" ht="14.45" customHeight="1">
      <c r="A15" s="442" t="s">
        <v>124</v>
      </c>
      <c r="B15" s="442"/>
      <c r="C15" s="438" t="s">
        <v>125</v>
      </c>
      <c r="D15" s="438"/>
      <c r="E15" s="438"/>
      <c r="F15" s="438"/>
      <c r="G15" s="438"/>
      <c r="H15" s="438"/>
      <c r="I15" s="438"/>
      <c r="J15" s="438"/>
    </row>
    <row r="16" spans="1:10" ht="14.45" customHeight="1">
      <c r="A16" s="442"/>
      <c r="B16" s="442"/>
      <c r="C16" s="438"/>
      <c r="D16" s="438"/>
      <c r="E16" s="438"/>
      <c r="F16" s="438"/>
      <c r="G16" s="438"/>
      <c r="H16" s="438"/>
      <c r="I16" s="438"/>
      <c r="J16" s="438"/>
    </row>
    <row r="17" spans="1:10" ht="14.45" customHeight="1">
      <c r="A17" s="442"/>
      <c r="B17" s="442"/>
      <c r="C17" s="438"/>
      <c r="D17" s="438"/>
      <c r="E17" s="438"/>
      <c r="F17" s="438"/>
      <c r="G17" s="438"/>
      <c r="H17" s="438"/>
      <c r="I17" s="438"/>
      <c r="J17" s="438"/>
    </row>
    <row r="18" spans="1:10" ht="14.45" customHeight="1">
      <c r="A18" s="442"/>
      <c r="B18" s="442"/>
      <c r="C18" s="438"/>
      <c r="D18" s="438"/>
      <c r="E18" s="438"/>
      <c r="F18" s="438"/>
      <c r="G18" s="438"/>
      <c r="H18" s="438"/>
      <c r="I18" s="438"/>
      <c r="J18" s="438"/>
    </row>
    <row r="19" spans="1:10" ht="14.45" customHeight="1">
      <c r="A19" s="442"/>
      <c r="B19" s="442"/>
      <c r="C19" s="438"/>
      <c r="D19" s="438"/>
      <c r="E19" s="438"/>
      <c r="F19" s="438"/>
      <c r="G19" s="438"/>
      <c r="H19" s="438"/>
      <c r="I19" s="438"/>
      <c r="J19" s="438"/>
    </row>
    <row r="20" spans="1:10" ht="14.45" customHeight="1">
      <c r="A20" s="442"/>
      <c r="B20" s="442"/>
      <c r="C20" s="438"/>
      <c r="D20" s="438"/>
      <c r="E20" s="438"/>
      <c r="F20" s="438"/>
      <c r="G20" s="438"/>
      <c r="H20" s="438"/>
      <c r="I20" s="438"/>
      <c r="J20" s="438"/>
    </row>
    <row r="21" spans="1:10" ht="14.45" customHeight="1">
      <c r="A21" s="442"/>
      <c r="B21" s="442"/>
      <c r="C21" s="438"/>
      <c r="D21" s="438"/>
      <c r="E21" s="438"/>
      <c r="F21" s="438"/>
      <c r="G21" s="438"/>
      <c r="H21" s="438"/>
      <c r="I21" s="438"/>
      <c r="J21" s="438"/>
    </row>
    <row r="22" spans="1:10" ht="14.45" customHeight="1">
      <c r="A22" s="442"/>
      <c r="B22" s="442"/>
      <c r="C22" s="438"/>
      <c r="D22" s="438"/>
      <c r="E22" s="438"/>
      <c r="F22" s="438"/>
      <c r="G22" s="438"/>
      <c r="H22" s="438"/>
      <c r="I22" s="438"/>
      <c r="J22" s="438"/>
    </row>
    <row r="23" spans="1:10" ht="14.45" customHeight="1">
      <c r="A23" s="442"/>
      <c r="B23" s="442"/>
      <c r="C23" s="438"/>
      <c r="D23" s="438"/>
      <c r="E23" s="438"/>
      <c r="F23" s="438"/>
      <c r="G23" s="438"/>
      <c r="H23" s="438"/>
      <c r="I23" s="438"/>
      <c r="J23" s="438"/>
    </row>
    <row r="24" spans="1:10" ht="14.45" customHeight="1">
      <c r="A24" s="277"/>
      <c r="B24" s="277"/>
      <c r="C24" s="278"/>
      <c r="D24" s="278"/>
      <c r="E24" s="57"/>
      <c r="F24" s="57"/>
      <c r="G24" s="57"/>
      <c r="H24" s="57"/>
      <c r="I24" s="57"/>
      <c r="J24" s="278"/>
    </row>
    <row r="25" spans="1:10" ht="14.45" customHeight="1">
      <c r="A25" s="441" t="s">
        <v>126</v>
      </c>
      <c r="B25" s="441"/>
      <c r="C25" s="438" t="s">
        <v>127</v>
      </c>
      <c r="D25" s="438"/>
      <c r="E25" s="438"/>
      <c r="F25" s="438"/>
      <c r="G25" s="438"/>
      <c r="H25" s="438"/>
      <c r="I25" s="438"/>
      <c r="J25" s="438"/>
    </row>
    <row r="26" spans="1:10" ht="14.45" customHeight="1">
      <c r="A26" s="441"/>
      <c r="B26" s="441"/>
      <c r="C26" s="438"/>
      <c r="D26" s="438"/>
      <c r="E26" s="438"/>
      <c r="F26" s="438"/>
      <c r="G26" s="438"/>
      <c r="H26" s="438"/>
      <c r="I26" s="438"/>
      <c r="J26" s="438"/>
    </row>
    <row r="27" spans="1:10" ht="24" customHeight="1">
      <c r="A27" s="441"/>
      <c r="B27" s="441"/>
      <c r="C27" s="438"/>
      <c r="D27" s="438"/>
      <c r="E27" s="438"/>
      <c r="F27" s="438"/>
      <c r="G27" s="438"/>
      <c r="H27" s="438"/>
      <c r="I27" s="438"/>
      <c r="J27" s="438"/>
    </row>
    <row r="28" spans="1:10" ht="14.45" customHeight="1">
      <c r="A28" s="277"/>
      <c r="B28" s="277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2" t="s">
        <v>128</v>
      </c>
      <c r="B29" s="442"/>
      <c r="C29" s="438" t="s">
        <v>129</v>
      </c>
      <c r="D29" s="438"/>
      <c r="E29" s="438"/>
      <c r="F29" s="438"/>
      <c r="G29" s="438"/>
      <c r="H29" s="438"/>
      <c r="I29" s="438"/>
      <c r="J29" s="438"/>
    </row>
    <row r="30" spans="1:10" ht="14.45" customHeight="1">
      <c r="A30" s="442"/>
      <c r="B30" s="442"/>
      <c r="C30" s="438"/>
      <c r="D30" s="438"/>
      <c r="E30" s="438"/>
      <c r="F30" s="438"/>
      <c r="G30" s="438"/>
      <c r="H30" s="438"/>
      <c r="I30" s="438"/>
      <c r="J30" s="438"/>
    </row>
    <row r="31" spans="1:10" ht="14.45" customHeight="1">
      <c r="A31" s="442"/>
      <c r="B31" s="442"/>
      <c r="C31" s="438"/>
      <c r="D31" s="438"/>
      <c r="E31" s="438"/>
      <c r="F31" s="438"/>
      <c r="G31" s="438"/>
      <c r="H31" s="438"/>
      <c r="I31" s="438"/>
      <c r="J31" s="438"/>
    </row>
    <row r="32" spans="1:10" ht="14.45" customHeight="1">
      <c r="A32" s="442"/>
      <c r="B32" s="442"/>
      <c r="C32" s="438"/>
      <c r="D32" s="438"/>
      <c r="E32" s="438"/>
      <c r="F32" s="438"/>
      <c r="G32" s="438"/>
      <c r="H32" s="438"/>
      <c r="I32" s="438"/>
      <c r="J32" s="438"/>
    </row>
    <row r="33" spans="1:10" ht="14.45" customHeight="1">
      <c r="A33" s="442"/>
      <c r="B33" s="442"/>
      <c r="C33" s="438"/>
      <c r="D33" s="438"/>
      <c r="E33" s="438"/>
      <c r="F33" s="438"/>
      <c r="G33" s="438"/>
      <c r="H33" s="438"/>
      <c r="I33" s="438"/>
      <c r="J33" s="438"/>
    </row>
    <row r="34" spans="1:10" ht="14.45" customHeight="1">
      <c r="A34" s="442"/>
      <c r="B34" s="442"/>
      <c r="C34" s="438"/>
      <c r="D34" s="438"/>
      <c r="E34" s="438"/>
      <c r="F34" s="438"/>
      <c r="G34" s="438"/>
      <c r="H34" s="438"/>
      <c r="I34" s="438"/>
      <c r="J34" s="438"/>
    </row>
    <row r="35" spans="1:10" ht="14.45" customHeight="1">
      <c r="A35" s="442"/>
      <c r="B35" s="442"/>
      <c r="C35" s="438"/>
      <c r="D35" s="438"/>
      <c r="E35" s="438"/>
      <c r="F35" s="438"/>
      <c r="G35" s="438"/>
      <c r="H35" s="438"/>
      <c r="I35" s="438"/>
      <c r="J35" s="438"/>
    </row>
    <row r="36" spans="1:10" ht="14.45" customHeight="1">
      <c r="A36" s="442"/>
      <c r="B36" s="442"/>
      <c r="C36" s="438"/>
      <c r="D36" s="438"/>
      <c r="E36" s="438"/>
      <c r="F36" s="438"/>
      <c r="G36" s="438"/>
      <c r="H36" s="438"/>
      <c r="I36" s="438"/>
      <c r="J36" s="438"/>
    </row>
    <row r="37" spans="1:10" ht="14.45" customHeight="1">
      <c r="A37" s="442"/>
      <c r="B37" s="442"/>
      <c r="C37" s="438"/>
      <c r="D37" s="438"/>
      <c r="E37" s="438"/>
      <c r="F37" s="438"/>
      <c r="G37" s="438"/>
      <c r="H37" s="438"/>
      <c r="I37" s="438"/>
      <c r="J37" s="438"/>
    </row>
    <row r="38" spans="1:10" ht="14.45" customHeight="1">
      <c r="A38" s="442"/>
      <c r="B38" s="442"/>
      <c r="C38" s="438"/>
      <c r="D38" s="438"/>
      <c r="E38" s="438"/>
      <c r="F38" s="438"/>
      <c r="G38" s="438"/>
      <c r="H38" s="438"/>
      <c r="I38" s="438"/>
      <c r="J38" s="438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39" t="s">
        <v>130</v>
      </c>
      <c r="B40" s="439"/>
      <c r="C40" s="438" t="s">
        <v>131</v>
      </c>
      <c r="D40" s="438"/>
      <c r="E40" s="438"/>
      <c r="F40" s="438"/>
      <c r="G40" s="438"/>
      <c r="H40" s="438"/>
      <c r="I40" s="438"/>
      <c r="J40" s="438"/>
    </row>
    <row r="41" spans="1:10" ht="14.45" customHeight="1">
      <c r="A41" s="439"/>
      <c r="B41" s="439"/>
      <c r="C41" s="438"/>
      <c r="D41" s="438"/>
      <c r="E41" s="438"/>
      <c r="F41" s="438"/>
      <c r="G41" s="438"/>
      <c r="H41" s="438"/>
      <c r="I41" s="438"/>
      <c r="J41" s="438"/>
    </row>
    <row r="42" spans="1:10" ht="14.45" customHeight="1">
      <c r="A42" s="439"/>
      <c r="B42" s="439"/>
      <c r="C42" s="438"/>
      <c r="D42" s="438"/>
      <c r="E42" s="438"/>
      <c r="F42" s="438"/>
      <c r="G42" s="438"/>
      <c r="H42" s="438"/>
      <c r="I42" s="438"/>
      <c r="J42" s="438"/>
    </row>
    <row r="43" spans="1:10" ht="14.45" customHeight="1">
      <c r="A43" s="439"/>
      <c r="B43" s="439"/>
      <c r="C43" s="438"/>
      <c r="D43" s="438"/>
      <c r="E43" s="438"/>
      <c r="F43" s="438"/>
      <c r="G43" s="438"/>
      <c r="H43" s="438"/>
      <c r="I43" s="438"/>
      <c r="J43" s="438"/>
    </row>
    <row r="44" spans="1:10" ht="14.45" customHeight="1">
      <c r="A44" s="439"/>
      <c r="B44" s="439"/>
      <c r="C44" s="438"/>
      <c r="D44" s="438"/>
      <c r="E44" s="438"/>
      <c r="F44" s="438"/>
      <c r="G44" s="438"/>
      <c r="H44" s="438"/>
      <c r="I44" s="438"/>
      <c r="J44" s="438"/>
    </row>
    <row r="45" spans="1:10" ht="14.45" customHeight="1">
      <c r="A45" s="439"/>
      <c r="B45" s="439"/>
      <c r="C45" s="438"/>
      <c r="D45" s="438"/>
      <c r="E45" s="438"/>
      <c r="F45" s="438"/>
      <c r="G45" s="438"/>
      <c r="H45" s="438"/>
      <c r="I45" s="438"/>
      <c r="J45" s="438"/>
    </row>
    <row r="46" spans="1:10" ht="14.45" customHeight="1">
      <c r="A46" s="439"/>
      <c r="B46" s="439"/>
      <c r="C46" s="438"/>
      <c r="D46" s="438"/>
      <c r="E46" s="438"/>
      <c r="F46" s="438"/>
      <c r="G46" s="438"/>
      <c r="H46" s="438"/>
      <c r="I46" s="438"/>
      <c r="J46" s="438"/>
    </row>
    <row r="47" spans="1:10" ht="14.45" customHeight="1">
      <c r="C47" s="438"/>
      <c r="D47" s="438"/>
      <c r="E47" s="438"/>
      <c r="F47" s="438"/>
      <c r="G47" s="438"/>
      <c r="H47" s="438"/>
      <c r="I47" s="438"/>
      <c r="J47" s="438"/>
    </row>
    <row r="48" spans="1:10" ht="14.45" customHeight="1">
      <c r="C48" s="438"/>
      <c r="D48" s="438"/>
      <c r="E48" s="438"/>
      <c r="F48" s="438"/>
      <c r="G48" s="438"/>
      <c r="H48" s="438"/>
      <c r="I48" s="438"/>
      <c r="J48" s="438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E33" sqref="E33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40" t="s">
        <v>0</v>
      </c>
      <c r="B1" s="440"/>
      <c r="C1" s="440"/>
      <c r="D1" s="440"/>
      <c r="E1" s="440"/>
      <c r="F1" s="440"/>
      <c r="G1" s="440"/>
      <c r="H1" s="440"/>
      <c r="I1" s="56"/>
      <c r="J1" s="56"/>
      <c r="K1" s="56"/>
    </row>
    <row r="2" spans="1:11" ht="19.899999999999999" customHeight="1">
      <c r="A2" s="440"/>
      <c r="B2" s="440"/>
      <c r="C2" s="440"/>
      <c r="D2" s="440"/>
      <c r="E2" s="440"/>
      <c r="F2" s="440"/>
      <c r="G2" s="440"/>
      <c r="H2" s="440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4" t="str">
        <f>Capa!C51</f>
        <v>Inserir data na capa</v>
      </c>
      <c r="I4" s="155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São Antônio do Rio Abaixo/MG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3" t="s">
        <v>136</v>
      </c>
      <c r="B8" s="443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44" t="s">
        <v>140</v>
      </c>
      <c r="B9" s="444"/>
      <c r="C9" s="407" t="s">
        <v>296</v>
      </c>
      <c r="D9" s="221"/>
      <c r="E9" s="221"/>
      <c r="F9" s="68"/>
      <c r="I9" s="69"/>
      <c r="J9" s="69"/>
      <c r="K9" s="69"/>
    </row>
    <row r="10" spans="1:11" ht="19.899999999999999" customHeight="1">
      <c r="A10" s="157" t="s">
        <v>141</v>
      </c>
      <c r="B10" s="157"/>
      <c r="C10" s="213">
        <v>1808</v>
      </c>
      <c r="D10" s="158" t="s">
        <v>142</v>
      </c>
      <c r="E10" s="158" t="s">
        <v>297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7" t="s">
        <v>144</v>
      </c>
      <c r="B11" s="157"/>
      <c r="C11" s="213">
        <v>916</v>
      </c>
      <c r="D11" s="158" t="s">
        <v>142</v>
      </c>
      <c r="E11" s="158" t="s">
        <v>297</v>
      </c>
      <c r="F11" s="71"/>
      <c r="G11" s="209"/>
      <c r="H11" s="70" t="s">
        <v>145</v>
      </c>
      <c r="I11" s="69"/>
      <c r="J11" s="69"/>
      <c r="K11" s="69"/>
    </row>
    <row r="12" spans="1:11" ht="19.899999999999999" customHeight="1">
      <c r="A12" s="157" t="s">
        <v>146</v>
      </c>
      <c r="B12" s="157"/>
      <c r="C12" s="213">
        <v>1832</v>
      </c>
      <c r="D12" s="158" t="s">
        <v>142</v>
      </c>
      <c r="E12" s="158" t="s">
        <v>297</v>
      </c>
      <c r="F12" s="71"/>
      <c r="G12" s="210"/>
      <c r="H12" s="70" t="s">
        <v>147</v>
      </c>
      <c r="I12" s="69"/>
      <c r="J12" s="69"/>
      <c r="K12" s="69"/>
    </row>
    <row r="13" spans="1:11" ht="19.899999999999999" customHeight="1">
      <c r="A13" s="157" t="s">
        <v>148</v>
      </c>
      <c r="B13" s="157"/>
      <c r="C13" s="213">
        <v>928</v>
      </c>
      <c r="D13" s="158" t="s">
        <v>142</v>
      </c>
      <c r="E13" s="158" t="s">
        <v>297</v>
      </c>
      <c r="F13" s="71"/>
      <c r="G13" s="69"/>
      <c r="H13" s="69"/>
      <c r="I13" s="69"/>
      <c r="J13" s="69"/>
      <c r="K13" s="69"/>
    </row>
    <row r="14" spans="1:11" ht="19.899999999999999" customHeight="1">
      <c r="A14" s="159" t="s">
        <v>149</v>
      </c>
      <c r="B14" s="159"/>
      <c r="C14" s="220">
        <v>107.26900000000001</v>
      </c>
      <c r="D14" s="158" t="s">
        <v>150</v>
      </c>
      <c r="E14" s="158" t="s">
        <v>277</v>
      </c>
      <c r="F14" s="71"/>
      <c r="G14" s="69"/>
      <c r="H14" s="69"/>
      <c r="I14" s="69"/>
      <c r="J14" s="69"/>
      <c r="K14" s="69"/>
    </row>
    <row r="15" spans="1:11" ht="19.899999999999999" customHeight="1">
      <c r="A15" s="157" t="s">
        <v>151</v>
      </c>
      <c r="B15" s="157"/>
      <c r="C15" s="408">
        <v>1.2470000000000001</v>
      </c>
      <c r="D15" s="158" t="s">
        <v>150</v>
      </c>
      <c r="E15" s="158" t="s">
        <v>298</v>
      </c>
      <c r="F15" s="71"/>
      <c r="G15" s="219"/>
      <c r="H15" s="69"/>
      <c r="I15" s="69"/>
      <c r="J15" s="69"/>
      <c r="K15" s="69"/>
    </row>
    <row r="16" spans="1:11" ht="19.899999999999999" customHeight="1">
      <c r="A16" s="157" t="s">
        <v>152</v>
      </c>
      <c r="B16" s="157"/>
      <c r="C16" s="212">
        <v>3.33</v>
      </c>
      <c r="D16" s="158" t="s">
        <v>153</v>
      </c>
      <c r="E16" s="158" t="s">
        <v>299</v>
      </c>
      <c r="F16" s="71"/>
      <c r="G16" s="69"/>
      <c r="H16" s="69"/>
      <c r="I16" s="69"/>
      <c r="J16" s="69"/>
      <c r="K16" s="69"/>
    </row>
    <row r="17" spans="1:11" ht="19.899999999999999" customHeight="1">
      <c r="A17" s="157" t="s">
        <v>154</v>
      </c>
      <c r="B17" s="157"/>
      <c r="C17" s="211">
        <v>340</v>
      </c>
      <c r="D17" s="158" t="s">
        <v>155</v>
      </c>
      <c r="E17" s="158" t="s">
        <v>298</v>
      </c>
      <c r="F17" s="71"/>
      <c r="G17" s="69"/>
      <c r="H17" s="69"/>
      <c r="I17" s="69"/>
      <c r="J17" s="69"/>
      <c r="K17" s="69"/>
    </row>
    <row r="18" spans="1:11" ht="19.899999999999999" customHeight="1">
      <c r="A18" s="157" t="s">
        <v>156</v>
      </c>
      <c r="B18" s="157"/>
      <c r="C18" s="222">
        <v>0.318</v>
      </c>
      <c r="D18" s="158" t="s">
        <v>157</v>
      </c>
      <c r="E18" s="158" t="s">
        <v>299</v>
      </c>
      <c r="F18" s="71"/>
      <c r="G18" s="69"/>
      <c r="H18" s="69"/>
      <c r="I18" s="69"/>
      <c r="J18" s="69"/>
      <c r="K18" s="69"/>
    </row>
    <row r="19" spans="1:11" ht="19.899999999999999" customHeight="1">
      <c r="A19" s="157" t="s">
        <v>158</v>
      </c>
      <c r="B19" s="157"/>
      <c r="C19" s="213">
        <v>340</v>
      </c>
      <c r="D19" s="158" t="s">
        <v>155</v>
      </c>
      <c r="E19" s="158" t="s">
        <v>299</v>
      </c>
      <c r="F19" s="71"/>
      <c r="G19" s="69"/>
      <c r="H19" s="69"/>
      <c r="I19" s="69"/>
      <c r="J19" s="69"/>
      <c r="K19" s="69"/>
    </row>
    <row r="20" spans="1:11" ht="19.899999999999999" customHeight="1">
      <c r="A20" s="157" t="s">
        <v>159</v>
      </c>
      <c r="B20" s="157"/>
      <c r="C20" s="409">
        <f>C19*C18</f>
        <v>108.12</v>
      </c>
      <c r="D20" s="158" t="s">
        <v>155</v>
      </c>
      <c r="E20" s="158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7" t="s">
        <v>160</v>
      </c>
      <c r="B21" s="157"/>
      <c r="C21" s="217">
        <v>10.3</v>
      </c>
      <c r="D21" s="158" t="s">
        <v>161</v>
      </c>
      <c r="E21" s="158" t="s">
        <v>300</v>
      </c>
      <c r="F21" s="71"/>
      <c r="G21" s="69"/>
      <c r="H21" s="69"/>
      <c r="I21" s="69"/>
      <c r="J21" s="69"/>
      <c r="K21" s="69"/>
    </row>
    <row r="22" spans="1:11" ht="19.899999999999999" customHeight="1">
      <c r="A22" s="223" t="s">
        <v>162</v>
      </c>
      <c r="B22" s="223"/>
      <c r="C22" s="409">
        <f>ROUND(C24/0.08,0)</f>
        <v>14</v>
      </c>
      <c r="D22" s="158" t="s">
        <v>155</v>
      </c>
      <c r="E22" s="158" t="s">
        <v>147</v>
      </c>
      <c r="F22" s="71"/>
      <c r="G22" s="69"/>
      <c r="H22" s="69"/>
      <c r="I22" s="69"/>
      <c r="J22" s="69"/>
      <c r="K22" s="69"/>
    </row>
    <row r="23" spans="1:11" ht="19.899999999999999" customHeight="1">
      <c r="A23" s="207" t="s">
        <v>163</v>
      </c>
      <c r="B23" s="207"/>
      <c r="C23" s="218">
        <f>C13</f>
        <v>928</v>
      </c>
      <c r="D23" s="158" t="s">
        <v>142</v>
      </c>
      <c r="E23" s="158" t="s">
        <v>147</v>
      </c>
      <c r="F23" s="71"/>
      <c r="G23" s="69"/>
      <c r="H23" s="69"/>
      <c r="I23" s="69"/>
      <c r="J23" s="69"/>
      <c r="K23" s="69"/>
    </row>
    <row r="24" spans="1:11" ht="19.899999999999999" customHeight="1">
      <c r="A24" s="208" t="s">
        <v>164</v>
      </c>
      <c r="B24" s="208"/>
      <c r="C24" s="410">
        <f>(C19*C18*C21)/1000</f>
        <v>1.1136360000000003</v>
      </c>
      <c r="D24" s="158" t="s">
        <v>165</v>
      </c>
      <c r="E24" s="158" t="s">
        <v>147</v>
      </c>
      <c r="F24" s="71"/>
      <c r="G24" s="69"/>
      <c r="H24" s="69"/>
      <c r="I24" s="69"/>
      <c r="J24" s="69"/>
      <c r="K24" s="69"/>
    </row>
    <row r="25" spans="1:11" ht="19.899999999999999" customHeight="1">
      <c r="A25" s="208" t="s">
        <v>166</v>
      </c>
      <c r="B25" s="208"/>
      <c r="C25" s="410">
        <f>((C21*C19)/1000)-C24</f>
        <v>2.3883640000000002</v>
      </c>
      <c r="D25" s="158" t="s">
        <v>165</v>
      </c>
      <c r="E25" s="158" t="s">
        <v>147</v>
      </c>
      <c r="F25" s="68"/>
      <c r="G25" s="69"/>
      <c r="H25" s="69"/>
      <c r="I25" s="69"/>
      <c r="J25" s="69"/>
      <c r="K25" s="69"/>
    </row>
    <row r="26" spans="1:11" ht="19.899999999999999" customHeight="1">
      <c r="A26" s="445" t="s">
        <v>167</v>
      </c>
      <c r="B26" s="445"/>
      <c r="C26" s="445"/>
      <c r="D26" s="445"/>
      <c r="E26" s="445"/>
      <c r="F26" s="445"/>
      <c r="G26" s="445"/>
      <c r="H26" s="445"/>
    </row>
    <row r="27" spans="1:11" s="73" customFormat="1" ht="19.899999999999999" customHeight="1">
      <c r="A27" s="445"/>
      <c r="B27" s="445"/>
      <c r="C27" s="445"/>
      <c r="D27" s="445"/>
      <c r="E27" s="445"/>
      <c r="F27" s="445"/>
      <c r="G27" s="445"/>
      <c r="H27" s="445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2s557Xgc6xYqaWRrE0J93Phzi4T3zBAoK6orQzB/E9qdpkr+VNDSsObRv0cNaMSf5sM7Jiq3LmNeBmQIj3xPqA==" saltValue="GQC1IKNALN9Klw1yYddvaw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3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view="pageBreakPreview" topLeftCell="A7" zoomScaleSheetLayoutView="100" workbookViewId="0">
      <selection activeCell="B33" sqref="B33:C33"/>
    </sheetView>
  </sheetViews>
  <sheetFormatPr defaultColWidth="9.140625" defaultRowHeight="12.75" zeroHeight="1"/>
  <cols>
    <col min="1" max="1" width="14" style="230" customWidth="1"/>
    <col min="2" max="2" width="4.7109375" style="230" customWidth="1"/>
    <col min="3" max="3" width="56.85546875" style="230" customWidth="1"/>
    <col min="4" max="4" width="12.85546875" style="234" bestFit="1" customWidth="1"/>
    <col min="5" max="5" width="10.7109375" style="231" customWidth="1"/>
    <col min="6" max="6" width="14" style="231" customWidth="1"/>
    <col min="7" max="7" width="14" style="235" customWidth="1"/>
    <col min="8" max="8" width="2.7109375" style="230" customWidth="1"/>
    <col min="9" max="9" width="13.42578125" style="230" bestFit="1" customWidth="1"/>
    <col min="10" max="10" width="14.5703125" style="230" bestFit="1" customWidth="1"/>
    <col min="11" max="11" width="13.42578125" style="230" bestFit="1" customWidth="1"/>
    <col min="12" max="12" width="14.5703125" style="230" bestFit="1" customWidth="1"/>
    <col min="13" max="16384" width="9.140625" style="230"/>
  </cols>
  <sheetData>
    <row r="1" spans="1:12" ht="19.899999999999999" customHeight="1">
      <c r="A1" s="453" t="s">
        <v>168</v>
      </c>
      <c r="B1" s="453"/>
      <c r="C1" s="453"/>
      <c r="D1" s="453"/>
      <c r="E1" s="453"/>
      <c r="F1" s="453"/>
      <c r="G1" s="453"/>
    </row>
    <row r="2" spans="1:12" ht="19.899999999999999" customHeight="1">
      <c r="A2" s="453"/>
      <c r="B2" s="453"/>
      <c r="C2" s="453"/>
      <c r="D2" s="453"/>
      <c r="E2" s="453"/>
      <c r="F2" s="453"/>
      <c r="G2" s="453"/>
    </row>
    <row r="3" spans="1:12" ht="19.899999999999999" customHeight="1">
      <c r="A3" s="362" t="s">
        <v>169</v>
      </c>
      <c r="B3" s="362"/>
      <c r="C3" s="394"/>
      <c r="D3" s="394"/>
      <c r="F3" s="340" t="s">
        <v>133</v>
      </c>
      <c r="G3" s="343" t="str">
        <f>Município!H4</f>
        <v>Inserir data na capa</v>
      </c>
    </row>
    <row r="4" spans="1:12" ht="19.899999999999999" customHeight="1">
      <c r="A4" s="362" t="s">
        <v>134</v>
      </c>
      <c r="B4" s="362"/>
      <c r="C4" s="392" t="str">
        <f>Município!B5</f>
        <v>CBH DOCE</v>
      </c>
      <c r="D4" s="394"/>
      <c r="E4" s="394"/>
      <c r="F4" s="394"/>
      <c r="G4" s="394"/>
    </row>
    <row r="5" spans="1:12" ht="19.899999999999999" customHeight="1">
      <c r="A5" s="362" t="s">
        <v>135</v>
      </c>
      <c r="B5" s="362"/>
      <c r="C5" s="392" t="str">
        <f>Município!B6</f>
        <v>São Antônio do Rio Abaixo/MG</v>
      </c>
      <c r="D5" s="394"/>
      <c r="E5" s="394"/>
      <c r="F5" s="394"/>
      <c r="G5" s="394"/>
    </row>
    <row r="6" spans="1:12" ht="9" customHeight="1">
      <c r="A6" s="352"/>
      <c r="B6" s="352"/>
      <c r="C6" s="352"/>
      <c r="D6" s="232"/>
      <c r="E6" s="230"/>
      <c r="F6" s="230"/>
      <c r="G6" s="230"/>
    </row>
    <row r="7" spans="1:12" ht="19.899999999999999" customHeight="1">
      <c r="A7" s="454" t="s">
        <v>7</v>
      </c>
      <c r="B7" s="454" t="s">
        <v>170</v>
      </c>
      <c r="C7" s="454"/>
      <c r="D7" s="351" t="s">
        <v>171</v>
      </c>
      <c r="E7" s="455" t="s">
        <v>138</v>
      </c>
      <c r="F7" s="454" t="s">
        <v>172</v>
      </c>
      <c r="G7" s="454"/>
    </row>
    <row r="8" spans="1:12" ht="19.899999999999999" customHeight="1">
      <c r="A8" s="454"/>
      <c r="B8" s="454"/>
      <c r="C8" s="454"/>
      <c r="D8" s="349" t="s">
        <v>173</v>
      </c>
      <c r="E8" s="455"/>
      <c r="F8" s="349" t="s">
        <v>174</v>
      </c>
      <c r="G8" s="349" t="s">
        <v>175</v>
      </c>
    </row>
    <row r="9" spans="1:12" ht="7.5" customHeight="1">
      <c r="A9" s="352"/>
      <c r="B9" s="352"/>
      <c r="C9" s="352"/>
      <c r="D9" s="352"/>
      <c r="E9" s="371"/>
      <c r="F9" s="371"/>
      <c r="G9" s="352"/>
    </row>
    <row r="10" spans="1:12" ht="19.5" customHeight="1">
      <c r="A10" s="368">
        <v>1</v>
      </c>
      <c r="B10" s="379" t="s">
        <v>176</v>
      </c>
      <c r="C10" s="379"/>
      <c r="D10" s="346"/>
      <c r="E10" s="346"/>
      <c r="F10" s="346"/>
      <c r="G10" s="346"/>
      <c r="I10" s="452"/>
      <c r="J10" s="452"/>
      <c r="K10" s="452"/>
      <c r="L10" s="452"/>
    </row>
    <row r="11" spans="1:12" ht="6.6" customHeight="1">
      <c r="A11" s="386"/>
      <c r="B11" s="386"/>
      <c r="C11" s="375"/>
      <c r="D11" s="339"/>
      <c r="E11" s="337"/>
      <c r="F11" s="337"/>
      <c r="G11" s="339"/>
      <c r="I11" s="452"/>
      <c r="J11" s="452"/>
      <c r="K11" s="452"/>
      <c r="L11" s="452"/>
    </row>
    <row r="12" spans="1:12" ht="19.5" customHeight="1">
      <c r="A12" s="358" t="s">
        <v>28</v>
      </c>
      <c r="B12" s="363" t="s">
        <v>177</v>
      </c>
      <c r="C12" s="363"/>
      <c r="D12" s="361"/>
      <c r="E12" s="363"/>
      <c r="F12" s="363"/>
      <c r="G12" s="350"/>
      <c r="I12" s="320"/>
      <c r="J12" s="321"/>
      <c r="K12" s="320"/>
      <c r="L12" s="321"/>
    </row>
    <row r="13" spans="1:12" ht="19.5" customHeight="1">
      <c r="A13" s="356" t="s">
        <v>178</v>
      </c>
      <c r="B13" s="389" t="s">
        <v>179</v>
      </c>
      <c r="C13" s="389"/>
      <c r="D13" s="400" t="s">
        <v>305</v>
      </c>
      <c r="E13" s="401" t="s">
        <v>180</v>
      </c>
      <c r="F13" s="400" t="s">
        <v>305</v>
      </c>
      <c r="G13" s="345" t="e">
        <f>ROUND(F13/D13,2)</f>
        <v>#VALUE!</v>
      </c>
      <c r="I13" s="322"/>
      <c r="J13" s="323"/>
      <c r="K13" s="321"/>
      <c r="L13" s="321"/>
    </row>
    <row r="14" spans="1:12" ht="19.5" customHeight="1">
      <c r="A14" s="356" t="s">
        <v>181</v>
      </c>
      <c r="B14" s="355" t="s">
        <v>182</v>
      </c>
      <c r="C14" s="355"/>
      <c r="D14" s="402" t="s">
        <v>305</v>
      </c>
      <c r="E14" s="403" t="s">
        <v>180</v>
      </c>
      <c r="F14" s="400" t="s">
        <v>305</v>
      </c>
      <c r="G14" s="345" t="e">
        <f t="shared" ref="G14:G17" si="0">ROUND(F14/D14,2)</f>
        <v>#VALUE!</v>
      </c>
      <c r="I14" s="322"/>
      <c r="J14" s="323"/>
      <c r="K14" s="321"/>
      <c r="L14" s="321"/>
    </row>
    <row r="15" spans="1:12" ht="19.5" customHeight="1">
      <c r="A15" s="356" t="s">
        <v>183</v>
      </c>
      <c r="B15" s="355" t="s">
        <v>184</v>
      </c>
      <c r="C15" s="355"/>
      <c r="D15" s="402" t="s">
        <v>305</v>
      </c>
      <c r="E15" s="403" t="s">
        <v>180</v>
      </c>
      <c r="F15" s="400" t="s">
        <v>305</v>
      </c>
      <c r="G15" s="345" t="e">
        <f t="shared" si="0"/>
        <v>#VALUE!</v>
      </c>
      <c r="I15" s="322"/>
      <c r="J15" s="323"/>
      <c r="K15" s="321"/>
      <c r="L15" s="321"/>
    </row>
    <row r="16" spans="1:12" ht="19.5" customHeight="1">
      <c r="A16" s="356" t="s">
        <v>185</v>
      </c>
      <c r="B16" s="355" t="s">
        <v>186</v>
      </c>
      <c r="C16" s="355"/>
      <c r="D16" s="402" t="s">
        <v>305</v>
      </c>
      <c r="E16" s="403" t="s">
        <v>180</v>
      </c>
      <c r="F16" s="400" t="s">
        <v>305</v>
      </c>
      <c r="G16" s="345" t="e">
        <f t="shared" si="0"/>
        <v>#VALUE!</v>
      </c>
      <c r="I16" s="322"/>
      <c r="J16" s="323"/>
      <c r="K16" s="321"/>
      <c r="L16" s="321"/>
    </row>
    <row r="17" spans="1:12" ht="19.5" customHeight="1">
      <c r="A17" s="356" t="s">
        <v>187</v>
      </c>
      <c r="B17" s="355" t="s">
        <v>188</v>
      </c>
      <c r="C17" s="355"/>
      <c r="D17" s="402" t="s">
        <v>305</v>
      </c>
      <c r="E17" s="403" t="s">
        <v>180</v>
      </c>
      <c r="F17" s="400" t="s">
        <v>305</v>
      </c>
      <c r="G17" s="345" t="e">
        <f t="shared" si="0"/>
        <v>#VALUE!</v>
      </c>
      <c r="I17" s="322"/>
      <c r="J17" s="323"/>
      <c r="K17" s="321"/>
      <c r="L17" s="321"/>
    </row>
    <row r="18" spans="1:12" ht="5.45" customHeight="1">
      <c r="A18" s="386"/>
      <c r="B18" s="386"/>
      <c r="C18" s="375"/>
      <c r="D18" s="380"/>
      <c r="E18" s="337"/>
      <c r="F18" s="337"/>
      <c r="G18" s="348"/>
      <c r="I18" s="322"/>
      <c r="J18" s="323"/>
      <c r="K18" s="321"/>
      <c r="L18" s="321"/>
    </row>
    <row r="19" spans="1:12" ht="20.45" customHeight="1">
      <c r="A19" s="368">
        <v>2</v>
      </c>
      <c r="B19" s="379" t="s">
        <v>189</v>
      </c>
      <c r="C19" s="379"/>
      <c r="D19" s="346"/>
      <c r="E19" s="346"/>
      <c r="F19" s="346"/>
      <c r="G19" s="346"/>
      <c r="I19" s="322"/>
      <c r="J19" s="323"/>
      <c r="K19" s="321"/>
      <c r="L19" s="321"/>
    </row>
    <row r="20" spans="1:12" ht="6.6" customHeight="1">
      <c r="A20" s="386"/>
      <c r="B20" s="386"/>
      <c r="C20" s="375"/>
      <c r="D20" s="339"/>
      <c r="E20" s="337"/>
      <c r="F20" s="337"/>
      <c r="G20" s="339"/>
      <c r="I20" s="322"/>
      <c r="J20" s="323"/>
      <c r="K20" s="321"/>
      <c r="L20" s="321"/>
    </row>
    <row r="21" spans="1:12" ht="19.149999999999999" customHeight="1">
      <c r="A21" s="388" t="s">
        <v>46</v>
      </c>
      <c r="B21" s="383" t="s">
        <v>190</v>
      </c>
      <c r="C21" s="383"/>
      <c r="D21" s="359"/>
      <c r="E21" s="383"/>
      <c r="F21" s="359"/>
      <c r="G21" s="373"/>
      <c r="H21" s="233"/>
      <c r="I21" s="322"/>
      <c r="J21" s="323"/>
      <c r="K21" s="321"/>
      <c r="L21" s="321"/>
    </row>
    <row r="22" spans="1:12" ht="19.149999999999999" customHeight="1">
      <c r="A22" s="356" t="s">
        <v>178</v>
      </c>
      <c r="B22" s="347" t="s">
        <v>191</v>
      </c>
      <c r="C22" s="338"/>
      <c r="D22" s="400" t="s">
        <v>305</v>
      </c>
      <c r="E22" s="403" t="s">
        <v>180</v>
      </c>
      <c r="F22" s="400" t="s">
        <v>305</v>
      </c>
      <c r="G22" s="345" t="e">
        <f t="shared" ref="G22:G27" si="1">ROUND(F22/D22,2)</f>
        <v>#VALUE!</v>
      </c>
      <c r="I22" s="322"/>
      <c r="J22" s="323"/>
      <c r="K22" s="321"/>
      <c r="L22" s="321"/>
    </row>
    <row r="23" spans="1:12" ht="19.149999999999999" customHeight="1">
      <c r="A23" s="356" t="s">
        <v>181</v>
      </c>
      <c r="B23" s="347" t="s">
        <v>192</v>
      </c>
      <c r="C23" s="338"/>
      <c r="D23" s="400" t="s">
        <v>305</v>
      </c>
      <c r="E23" s="403" t="s">
        <v>180</v>
      </c>
      <c r="F23" s="400" t="s">
        <v>305</v>
      </c>
      <c r="G23" s="345" t="e">
        <f t="shared" si="1"/>
        <v>#VALUE!</v>
      </c>
      <c r="I23" s="322"/>
      <c r="J23" s="323"/>
      <c r="K23" s="321"/>
      <c r="L23" s="321"/>
    </row>
    <row r="24" spans="1:12" ht="19.149999999999999" customHeight="1">
      <c r="A24" s="356" t="s">
        <v>183</v>
      </c>
      <c r="B24" s="347" t="s">
        <v>193</v>
      </c>
      <c r="C24" s="338"/>
      <c r="D24" s="400" t="s">
        <v>305</v>
      </c>
      <c r="E24" s="403" t="s">
        <v>180</v>
      </c>
      <c r="F24" s="400" t="s">
        <v>305</v>
      </c>
      <c r="G24" s="345" t="e">
        <f t="shared" si="1"/>
        <v>#VALUE!</v>
      </c>
      <c r="I24" s="322"/>
      <c r="J24" s="323"/>
      <c r="K24" s="321"/>
      <c r="L24" s="321"/>
    </row>
    <row r="25" spans="1:12" ht="19.149999999999999" customHeight="1">
      <c r="A25" s="356" t="s">
        <v>185</v>
      </c>
      <c r="B25" s="347" t="s">
        <v>194</v>
      </c>
      <c r="C25" s="338"/>
      <c r="D25" s="400" t="s">
        <v>305</v>
      </c>
      <c r="E25" s="403" t="s">
        <v>180</v>
      </c>
      <c r="F25" s="400" t="s">
        <v>305</v>
      </c>
      <c r="G25" s="345" t="e">
        <f t="shared" si="1"/>
        <v>#VALUE!</v>
      </c>
      <c r="I25" s="322"/>
      <c r="J25" s="323"/>
      <c r="K25" s="321"/>
      <c r="L25" s="321"/>
    </row>
    <row r="26" spans="1:12" ht="19.149999999999999" customHeight="1">
      <c r="A26" s="356" t="s">
        <v>187</v>
      </c>
      <c r="B26" s="347" t="s">
        <v>195</v>
      </c>
      <c r="C26" s="338"/>
      <c r="D26" s="400" t="s">
        <v>305</v>
      </c>
      <c r="E26" s="403" t="s">
        <v>180</v>
      </c>
      <c r="F26" s="400" t="s">
        <v>305</v>
      </c>
      <c r="G26" s="345" t="e">
        <f t="shared" si="1"/>
        <v>#VALUE!</v>
      </c>
      <c r="I26" s="322"/>
      <c r="J26" s="323"/>
      <c r="K26" s="321"/>
      <c r="L26" s="321"/>
    </row>
    <row r="27" spans="1:12" ht="19.149999999999999" customHeight="1">
      <c r="A27" s="356" t="s">
        <v>196</v>
      </c>
      <c r="B27" s="347" t="s">
        <v>197</v>
      </c>
      <c r="C27" s="338"/>
      <c r="D27" s="400" t="s">
        <v>305</v>
      </c>
      <c r="E27" s="403" t="s">
        <v>180</v>
      </c>
      <c r="F27" s="400" t="s">
        <v>305</v>
      </c>
      <c r="G27" s="345" t="e">
        <f t="shared" si="1"/>
        <v>#VALUE!</v>
      </c>
      <c r="I27" s="322"/>
      <c r="J27" s="323"/>
      <c r="K27" s="321"/>
      <c r="L27" s="321"/>
    </row>
    <row r="28" spans="1:12" ht="5.45" customHeight="1">
      <c r="A28" s="386"/>
      <c r="B28" s="386"/>
      <c r="C28" s="375"/>
      <c r="D28" s="404"/>
      <c r="E28" s="405"/>
      <c r="F28" s="405"/>
      <c r="G28" s="348"/>
      <c r="I28" s="324"/>
      <c r="J28" s="321"/>
      <c r="K28" s="321"/>
      <c r="L28" s="321"/>
    </row>
    <row r="29" spans="1:12" ht="20.45" customHeight="1">
      <c r="A29" s="368">
        <v>3</v>
      </c>
      <c r="B29" s="379" t="s">
        <v>128</v>
      </c>
      <c r="C29" s="379"/>
      <c r="D29" s="346"/>
      <c r="E29" s="346"/>
      <c r="F29" s="346"/>
      <c r="G29" s="346"/>
      <c r="I29" s="324"/>
      <c r="J29" s="321"/>
      <c r="K29" s="321"/>
      <c r="L29" s="321"/>
    </row>
    <row r="30" spans="1:12" ht="6.6" customHeight="1">
      <c r="A30" s="386"/>
      <c r="B30" s="386"/>
      <c r="C30" s="375"/>
      <c r="D30" s="339"/>
      <c r="E30" s="337"/>
      <c r="F30" s="337"/>
      <c r="G30" s="339"/>
      <c r="I30" s="324"/>
      <c r="J30" s="321"/>
      <c r="K30" s="321"/>
      <c r="L30" s="321"/>
    </row>
    <row r="31" spans="1:12" ht="19.149999999999999" customHeight="1">
      <c r="A31" s="388" t="s">
        <v>58</v>
      </c>
      <c r="B31" s="383" t="s">
        <v>198</v>
      </c>
      <c r="C31" s="383"/>
      <c r="D31" s="359"/>
      <c r="E31" s="383"/>
      <c r="F31" s="359"/>
      <c r="G31" s="373"/>
      <c r="H31" s="233"/>
      <c r="I31" s="324"/>
      <c r="J31" s="321"/>
      <c r="K31" s="321"/>
      <c r="L31" s="321"/>
    </row>
    <row r="32" spans="1:12" ht="21" customHeight="1">
      <c r="A32" s="356" t="s">
        <v>178</v>
      </c>
      <c r="B32" s="447" t="s">
        <v>199</v>
      </c>
      <c r="C32" s="447"/>
      <c r="D32" s="393" t="s">
        <v>201</v>
      </c>
      <c r="E32" s="372" t="s">
        <v>200</v>
      </c>
      <c r="F32" s="369" t="s">
        <v>201</v>
      </c>
      <c r="G32" s="406" t="s">
        <v>305</v>
      </c>
      <c r="I32" s="324"/>
      <c r="J32" s="325"/>
      <c r="K32" s="322"/>
      <c r="L32" s="323"/>
    </row>
    <row r="33" spans="1:12" ht="24" customHeight="1">
      <c r="A33" s="367" t="s">
        <v>181</v>
      </c>
      <c r="B33" s="447" t="s">
        <v>202</v>
      </c>
      <c r="C33" s="447"/>
      <c r="D33" s="393" t="s">
        <v>201</v>
      </c>
      <c r="E33" s="372" t="s">
        <v>165</v>
      </c>
      <c r="F33" s="369" t="s">
        <v>201</v>
      </c>
      <c r="G33" s="406" t="s">
        <v>305</v>
      </c>
      <c r="I33" s="324"/>
      <c r="J33" s="325"/>
      <c r="K33" s="322"/>
      <c r="L33" s="323"/>
    </row>
    <row r="34" spans="1:12" ht="23.25" customHeight="1">
      <c r="A34" s="367" t="s">
        <v>183</v>
      </c>
      <c r="B34" s="447" t="s">
        <v>203</v>
      </c>
      <c r="C34" s="447"/>
      <c r="D34" s="393" t="s">
        <v>201</v>
      </c>
      <c r="E34" s="372" t="s">
        <v>200</v>
      </c>
      <c r="F34" s="369" t="s">
        <v>201</v>
      </c>
      <c r="G34" s="406" t="s">
        <v>305</v>
      </c>
      <c r="I34" s="324"/>
      <c r="J34" s="325"/>
      <c r="K34" s="322"/>
      <c r="L34" s="323"/>
    </row>
    <row r="35" spans="1:12" ht="21" customHeight="1">
      <c r="A35" s="367" t="s">
        <v>185</v>
      </c>
      <c r="B35" s="450" t="s">
        <v>204</v>
      </c>
      <c r="C35" s="450"/>
      <c r="D35" s="385" t="s">
        <v>201</v>
      </c>
      <c r="E35" s="377" t="s">
        <v>205</v>
      </c>
      <c r="F35" s="381" t="s">
        <v>201</v>
      </c>
      <c r="G35" s="406" t="s">
        <v>305</v>
      </c>
      <c r="I35" s="324"/>
      <c r="J35" s="325"/>
      <c r="K35" s="322"/>
      <c r="L35" s="323"/>
    </row>
    <row r="36" spans="1:12" ht="7.15" customHeight="1">
      <c r="A36" s="386"/>
      <c r="B36" s="386"/>
      <c r="C36" s="375"/>
      <c r="D36" s="374"/>
      <c r="E36" s="337"/>
      <c r="F36" s="364"/>
      <c r="G36" s="339"/>
      <c r="I36" s="324"/>
      <c r="J36" s="325"/>
      <c r="K36" s="322"/>
      <c r="L36" s="323"/>
    </row>
    <row r="37" spans="1:12" ht="19.149999999999999" customHeight="1">
      <c r="A37" s="388" t="s">
        <v>59</v>
      </c>
      <c r="B37" s="383" t="s">
        <v>206</v>
      </c>
      <c r="C37" s="383"/>
      <c r="D37" s="359"/>
      <c r="E37" s="383"/>
      <c r="F37" s="359"/>
      <c r="G37" s="373"/>
      <c r="H37" s="233"/>
      <c r="I37" s="324"/>
      <c r="J37" s="325"/>
      <c r="K37" s="322"/>
      <c r="L37" s="323"/>
    </row>
    <row r="38" spans="1:12" ht="20.25" customHeight="1">
      <c r="A38" s="356" t="s">
        <v>178</v>
      </c>
      <c r="B38" s="376" t="s">
        <v>207</v>
      </c>
      <c r="C38" s="376"/>
      <c r="D38" s="341" t="s">
        <v>201</v>
      </c>
      <c r="E38" s="372" t="s">
        <v>165</v>
      </c>
      <c r="F38" s="369" t="s">
        <v>201</v>
      </c>
      <c r="G38" s="406" t="s">
        <v>305</v>
      </c>
      <c r="I38" s="324"/>
      <c r="J38" s="325"/>
      <c r="K38" s="322"/>
      <c r="L38" s="323"/>
    </row>
    <row r="39" spans="1:12" ht="21" customHeight="1">
      <c r="A39" s="367" t="s">
        <v>181</v>
      </c>
      <c r="B39" s="450" t="s">
        <v>208</v>
      </c>
      <c r="C39" s="450"/>
      <c r="D39" s="384" t="s">
        <v>201</v>
      </c>
      <c r="E39" s="370" t="s">
        <v>209</v>
      </c>
      <c r="F39" s="353" t="s">
        <v>201</v>
      </c>
      <c r="G39" s="406" t="s">
        <v>305</v>
      </c>
      <c r="I39" s="324"/>
      <c r="J39" s="325"/>
      <c r="K39" s="322"/>
      <c r="L39" s="323"/>
    </row>
    <row r="40" spans="1:12" ht="20.25" customHeight="1">
      <c r="A40" s="367" t="s">
        <v>183</v>
      </c>
      <c r="B40" s="450" t="s">
        <v>210</v>
      </c>
      <c r="C40" s="450"/>
      <c r="D40" s="384" t="s">
        <v>201</v>
      </c>
      <c r="E40" s="372" t="s">
        <v>209</v>
      </c>
      <c r="F40" s="353" t="s">
        <v>201</v>
      </c>
      <c r="G40" s="406" t="s">
        <v>305</v>
      </c>
      <c r="I40" s="324"/>
      <c r="J40" s="325"/>
      <c r="K40" s="322"/>
      <c r="L40" s="323"/>
    </row>
    <row r="41" spans="1:12" ht="7.9" customHeight="1">
      <c r="A41" s="386"/>
      <c r="B41" s="386"/>
      <c r="C41" s="375"/>
      <c r="D41" s="380"/>
      <c r="E41" s="337"/>
      <c r="F41" s="364"/>
      <c r="G41" s="395"/>
      <c r="I41" s="324"/>
      <c r="J41" s="325"/>
      <c r="K41" s="322"/>
      <c r="L41" s="323"/>
    </row>
    <row r="42" spans="1:12" ht="19.149999999999999" customHeight="1">
      <c r="A42" s="388" t="s">
        <v>60</v>
      </c>
      <c r="B42" s="383" t="s">
        <v>211</v>
      </c>
      <c r="C42" s="383"/>
      <c r="D42" s="359"/>
      <c r="E42" s="383"/>
      <c r="F42" s="359"/>
      <c r="G42" s="373"/>
      <c r="H42" s="233"/>
      <c r="I42" s="324"/>
      <c r="J42" s="325"/>
      <c r="K42" s="322"/>
      <c r="L42" s="323"/>
    </row>
    <row r="43" spans="1:12" ht="18.75" customHeight="1">
      <c r="A43" s="356" t="s">
        <v>178</v>
      </c>
      <c r="B43" s="450" t="s">
        <v>208</v>
      </c>
      <c r="C43" s="450"/>
      <c r="D43" s="384" t="s">
        <v>201</v>
      </c>
      <c r="E43" s="370" t="s">
        <v>209</v>
      </c>
      <c r="F43" s="353" t="s">
        <v>201</v>
      </c>
      <c r="G43" s="406" t="s">
        <v>305</v>
      </c>
      <c r="I43" s="324"/>
      <c r="J43" s="325"/>
      <c r="K43" s="322"/>
      <c r="L43" s="323"/>
    </row>
    <row r="44" spans="1:12" ht="19.5" customHeight="1">
      <c r="A44" s="367" t="s">
        <v>181</v>
      </c>
      <c r="B44" s="450" t="s">
        <v>210</v>
      </c>
      <c r="C44" s="450"/>
      <c r="D44" s="384" t="s">
        <v>201</v>
      </c>
      <c r="E44" s="372" t="s">
        <v>209</v>
      </c>
      <c r="F44" s="353" t="s">
        <v>201</v>
      </c>
      <c r="G44" s="406" t="s">
        <v>305</v>
      </c>
      <c r="I44" s="324"/>
      <c r="J44" s="325"/>
      <c r="K44" s="322"/>
      <c r="L44" s="323"/>
    </row>
    <row r="45" spans="1:12" ht="7.9" customHeight="1">
      <c r="A45" s="386"/>
      <c r="B45" s="386"/>
      <c r="C45" s="375"/>
      <c r="D45" s="380"/>
      <c r="E45" s="337"/>
      <c r="F45" s="364"/>
      <c r="G45" s="395"/>
    </row>
    <row r="46" spans="1:12" ht="20.45" customHeight="1">
      <c r="A46" s="368">
        <v>4</v>
      </c>
      <c r="B46" s="379" t="s">
        <v>128</v>
      </c>
      <c r="C46" s="379"/>
      <c r="D46" s="346"/>
      <c r="E46" s="346"/>
      <c r="F46" s="346"/>
      <c r="G46" s="346"/>
    </row>
    <row r="47" spans="1:12" ht="7.9" customHeight="1">
      <c r="A47" s="386"/>
      <c r="B47" s="386"/>
      <c r="C47" s="375"/>
      <c r="D47" s="380"/>
      <c r="E47" s="337"/>
      <c r="F47" s="364"/>
      <c r="G47" s="395"/>
    </row>
    <row r="48" spans="1:12" ht="19.5" customHeight="1">
      <c r="A48" s="344" t="s">
        <v>71</v>
      </c>
      <c r="B48" s="378" t="s">
        <v>212</v>
      </c>
      <c r="C48" s="378"/>
      <c r="D48" s="378"/>
      <c r="E48" s="378"/>
      <c r="F48" s="387"/>
      <c r="G48" s="378"/>
    </row>
    <row r="49" spans="1:11" ht="19.5" customHeight="1">
      <c r="A49" s="356" t="s">
        <v>178</v>
      </c>
      <c r="B49" s="376" t="s">
        <v>213</v>
      </c>
      <c r="C49" s="376"/>
      <c r="D49" s="357" t="s">
        <v>201</v>
      </c>
      <c r="E49" s="391" t="s">
        <v>209</v>
      </c>
      <c r="F49" s="354" t="s">
        <v>201</v>
      </c>
      <c r="G49" s="406" t="s">
        <v>305</v>
      </c>
      <c r="I49" s="326"/>
      <c r="K49" s="327"/>
    </row>
    <row r="50" spans="1:11" ht="19.5" customHeight="1">
      <c r="A50" s="366" t="s">
        <v>181</v>
      </c>
      <c r="B50" s="355" t="s">
        <v>214</v>
      </c>
      <c r="C50" s="355"/>
      <c r="D50" s="357" t="s">
        <v>201</v>
      </c>
      <c r="E50" s="342" t="s">
        <v>200</v>
      </c>
      <c r="F50" s="365" t="s">
        <v>201</v>
      </c>
      <c r="G50" s="406" t="s">
        <v>305</v>
      </c>
      <c r="I50" s="327"/>
      <c r="K50" s="327"/>
    </row>
    <row r="51" spans="1:11" ht="21" customHeight="1">
      <c r="A51" s="366" t="s">
        <v>183</v>
      </c>
      <c r="B51" s="355" t="s">
        <v>215</v>
      </c>
      <c r="C51" s="355"/>
      <c r="D51" s="357" t="s">
        <v>201</v>
      </c>
      <c r="E51" s="342" t="s">
        <v>200</v>
      </c>
      <c r="F51" s="365" t="s">
        <v>201</v>
      </c>
      <c r="G51" s="406" t="s">
        <v>305</v>
      </c>
      <c r="I51" s="327"/>
      <c r="K51" s="327"/>
    </row>
    <row r="52" spans="1:11" ht="15.6" customHeight="1">
      <c r="A52" s="360"/>
      <c r="B52" s="360"/>
      <c r="E52" s="390"/>
      <c r="F52" s="390"/>
      <c r="G52" s="230"/>
      <c r="I52" s="327"/>
      <c r="K52" s="327"/>
    </row>
    <row r="53" spans="1:11" ht="15.6" customHeight="1">
      <c r="A53" s="232"/>
      <c r="B53" s="446"/>
      <c r="C53" s="446"/>
      <c r="D53" s="446"/>
      <c r="E53" s="446"/>
      <c r="F53" s="446"/>
      <c r="G53" s="446"/>
      <c r="I53" s="327"/>
      <c r="K53" s="327"/>
    </row>
    <row r="54" spans="1:11" hidden="1">
      <c r="B54" s="451"/>
      <c r="C54" s="451"/>
      <c r="D54" s="451"/>
      <c r="E54" s="451"/>
      <c r="F54" s="451"/>
      <c r="G54" s="451"/>
      <c r="I54" s="327"/>
      <c r="K54" s="327"/>
    </row>
    <row r="55" spans="1:11" ht="16.5" customHeight="1">
      <c r="B55" s="446"/>
      <c r="C55" s="446"/>
      <c r="D55" s="446"/>
      <c r="E55" s="446"/>
      <c r="F55" s="446"/>
      <c r="G55" s="446"/>
      <c r="I55" s="327"/>
      <c r="K55" s="327"/>
    </row>
    <row r="56" spans="1:11" ht="14.45" customHeight="1">
      <c r="B56" s="446"/>
      <c r="C56" s="446"/>
      <c r="D56" s="446"/>
      <c r="E56" s="446"/>
      <c r="F56" s="446"/>
      <c r="G56" s="446"/>
      <c r="I56" s="327"/>
      <c r="K56" s="327"/>
    </row>
    <row r="57" spans="1:11" hidden="1">
      <c r="B57" s="449"/>
      <c r="C57" s="449"/>
      <c r="D57" s="449"/>
      <c r="E57" s="449"/>
      <c r="F57" s="449"/>
      <c r="G57" s="449"/>
      <c r="I57" s="327"/>
      <c r="K57" s="327"/>
    </row>
    <row r="58" spans="1:11" ht="30.75" customHeight="1">
      <c r="B58" s="448"/>
      <c r="C58" s="448"/>
      <c r="D58" s="448"/>
      <c r="E58" s="448"/>
      <c r="F58" s="448"/>
      <c r="G58" s="448"/>
      <c r="I58" s="327"/>
      <c r="K58" s="327"/>
    </row>
    <row r="59" spans="1:11" hidden="1">
      <c r="I59" s="327"/>
      <c r="K59" s="327"/>
    </row>
    <row r="60" spans="1:11" hidden="1">
      <c r="I60" s="327"/>
      <c r="K60" s="327"/>
    </row>
    <row r="61" spans="1:11" hidden="1">
      <c r="I61" s="327"/>
      <c r="K61" s="327"/>
    </row>
  </sheetData>
  <sheetProtection algorithmName="SHA-512" hashValue="XLqIJHAzZ03MaNdCN52WPg2vfUMJEwI+AtqWSiO42CfrsQTBDMVZl/4jcCL/W5qQh6yzhcaikYtzA6VorE09+w==" saltValue="UZ0Kftr2vJQTrvciTXr2aQ==" spinCount="100000" sheet="1" objects="1" scenarios="1"/>
  <mergeCells count="21">
    <mergeCell ref="I10:J11"/>
    <mergeCell ref="K10:L11"/>
    <mergeCell ref="A1:G2"/>
    <mergeCell ref="F7:G7"/>
    <mergeCell ref="A7:A8"/>
    <mergeCell ref="E7:E8"/>
    <mergeCell ref="B7:C8"/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</mergeCells>
  <phoneticPr fontId="6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H28"/>
  <sheetViews>
    <sheetView showGridLines="0" view="pageBreakPreview" zoomScale="70" zoomScaleSheetLayoutView="70" workbookViewId="0">
      <selection activeCell="G19" sqref="G19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3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57" t="s">
        <v>0</v>
      </c>
      <c r="B1" s="457"/>
      <c r="C1" s="457"/>
      <c r="D1" s="457"/>
      <c r="E1" s="457"/>
      <c r="F1" s="457"/>
      <c r="G1" s="457"/>
    </row>
    <row r="2" spans="1:7" ht="20.100000000000001" customHeight="1">
      <c r="A2" s="457"/>
      <c r="B2" s="457"/>
      <c r="C2" s="457"/>
      <c r="D2" s="457"/>
      <c r="E2" s="457"/>
      <c r="F2" s="457"/>
      <c r="G2" s="457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216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São Antônio do Rio Abaixo/MG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58"/>
      <c r="B8" s="458"/>
      <c r="C8" s="458"/>
      <c r="D8" s="458"/>
      <c r="E8" s="458"/>
      <c r="F8" s="458"/>
      <c r="G8" s="458"/>
    </row>
    <row r="9" spans="1:7" ht="15" customHeight="1">
      <c r="A9" s="458"/>
      <c r="B9" s="458"/>
      <c r="C9" s="458"/>
      <c r="D9" s="458"/>
      <c r="E9" s="458"/>
      <c r="F9" s="458"/>
      <c r="G9" s="458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56" t="s">
        <v>217</v>
      </c>
      <c r="B11" s="456"/>
      <c r="C11" s="456"/>
      <c r="D11" s="101"/>
      <c r="E11" s="102"/>
      <c r="F11" s="102"/>
      <c r="G11" s="102"/>
    </row>
    <row r="12" spans="1:7" ht="20.100000000000001" customHeight="1">
      <c r="A12" s="160" t="s">
        <v>288</v>
      </c>
      <c r="B12" s="160"/>
      <c r="C12" s="160"/>
      <c r="D12" s="161"/>
      <c r="E12" s="162"/>
      <c r="F12" s="399" t="s">
        <v>289</v>
      </c>
      <c r="G12" s="397">
        <v>0.81789999999999996</v>
      </c>
    </row>
    <row r="13" spans="1:7" ht="20.100000000000001" customHeight="1">
      <c r="A13" s="160" t="s">
        <v>290</v>
      </c>
      <c r="B13" s="160"/>
      <c r="C13" s="160"/>
      <c r="D13" s="161"/>
      <c r="E13" s="399"/>
      <c r="F13" s="399" t="s">
        <v>291</v>
      </c>
      <c r="G13" s="397">
        <v>0.2</v>
      </c>
    </row>
    <row r="14" spans="1:7" ht="20.100000000000001" customHeight="1">
      <c r="A14" s="165" t="s">
        <v>292</v>
      </c>
      <c r="B14" s="165"/>
      <c r="C14" s="165"/>
      <c r="D14" s="161"/>
      <c r="E14" s="399"/>
      <c r="F14" s="399" t="s">
        <v>293</v>
      </c>
      <c r="G14" s="397">
        <v>0.1729</v>
      </c>
    </row>
    <row r="15" spans="1:7" ht="20.100000000000001" customHeight="1">
      <c r="A15" s="165" t="s">
        <v>218</v>
      </c>
      <c r="B15" s="165"/>
      <c r="C15" s="165"/>
      <c r="D15" s="161"/>
      <c r="E15" s="165"/>
      <c r="F15" s="163"/>
      <c r="G15" s="397">
        <v>8.7599999999999997E-2</v>
      </c>
    </row>
    <row r="16" spans="1:7" ht="20.100000000000001" customHeight="1">
      <c r="A16" s="165" t="s">
        <v>219</v>
      </c>
      <c r="B16" s="165"/>
      <c r="C16" s="165"/>
      <c r="D16" s="161"/>
      <c r="E16" s="165"/>
      <c r="F16" s="163"/>
      <c r="G16" s="164">
        <f>(1/(1-(E18+E19+E20))-1)</f>
        <v>0.12866817155756216</v>
      </c>
    </row>
    <row r="17" spans="1:8" ht="20.100000000000001" customHeight="1">
      <c r="A17" s="166" t="s">
        <v>220</v>
      </c>
      <c r="B17" s="166"/>
      <c r="C17" s="166"/>
      <c r="D17" s="161"/>
      <c r="E17" s="160"/>
      <c r="F17" s="163"/>
      <c r="G17" s="164"/>
    </row>
    <row r="18" spans="1:8" ht="20.100000000000001" customHeight="1">
      <c r="A18" s="160" t="s">
        <v>221</v>
      </c>
      <c r="B18" s="160"/>
      <c r="C18" s="165"/>
      <c r="D18" s="161"/>
      <c r="E18" s="382">
        <f>1.65%*(1-20%)</f>
        <v>1.3200000000000002E-2</v>
      </c>
      <c r="F18" s="163"/>
      <c r="G18" s="167"/>
    </row>
    <row r="19" spans="1:8" ht="20.100000000000001" customHeight="1">
      <c r="A19" s="160" t="s">
        <v>222</v>
      </c>
      <c r="B19" s="160"/>
      <c r="C19" s="165"/>
      <c r="D19" s="161"/>
      <c r="E19" s="382">
        <f>7.6%*(1-20%)</f>
        <v>6.08E-2</v>
      </c>
      <c r="F19" s="163"/>
      <c r="G19" s="167"/>
    </row>
    <row r="20" spans="1:8" ht="20.100000000000001" customHeight="1">
      <c r="A20" s="160" t="s">
        <v>284</v>
      </c>
      <c r="B20" s="160"/>
      <c r="C20" s="165"/>
      <c r="D20" s="161"/>
      <c r="E20" s="382">
        <v>0.04</v>
      </c>
      <c r="F20" s="163"/>
      <c r="G20" s="167"/>
    </row>
    <row r="21" spans="1:8" ht="3" customHeight="1">
      <c r="A21" s="103"/>
      <c r="B21" s="104"/>
      <c r="C21" s="105"/>
      <c r="D21" s="106"/>
      <c r="E21" s="107"/>
      <c r="F21" s="108"/>
      <c r="G21" s="109"/>
    </row>
    <row r="22" spans="1:8" ht="20.100000000000001" customHeight="1">
      <c r="A22" s="110" t="s">
        <v>223</v>
      </c>
      <c r="B22" s="111" t="s">
        <v>301</v>
      </c>
      <c r="C22" s="112" t="s">
        <v>224</v>
      </c>
      <c r="D22" s="113"/>
      <c r="E22" s="114"/>
      <c r="F22" s="115"/>
      <c r="G22" s="116">
        <f>(1+$G$12+$G$14)*(1+$G$15)*(1+$G$16)</f>
        <v>2.4437856433408576</v>
      </c>
    </row>
    <row r="23" spans="1:8" ht="20.100000000000001" customHeight="1">
      <c r="A23" s="110" t="s">
        <v>225</v>
      </c>
      <c r="B23" s="111" t="s">
        <v>226</v>
      </c>
      <c r="C23" s="112" t="s">
        <v>227</v>
      </c>
      <c r="D23" s="113"/>
      <c r="E23" s="114"/>
      <c r="F23" s="115"/>
      <c r="G23" s="116">
        <f>(1+$G$13+$G$14)*(1+$G$15)*(1+$G$16)</f>
        <v>1.6852889841986456</v>
      </c>
    </row>
    <row r="24" spans="1:8" ht="20.100000000000001" customHeight="1">
      <c r="A24" s="110" t="s">
        <v>228</v>
      </c>
      <c r="B24" s="111" t="s">
        <v>229</v>
      </c>
      <c r="C24" s="112" t="s">
        <v>230</v>
      </c>
      <c r="D24" s="113"/>
      <c r="E24" s="114"/>
      <c r="F24" s="115"/>
      <c r="G24" s="116">
        <f>(1+$G$14)*(1+$G$15)*(1+$G$16)</f>
        <v>1.4397810835214448</v>
      </c>
    </row>
    <row r="25" spans="1:8" ht="20.100000000000001" customHeight="1">
      <c r="A25" s="110" t="s">
        <v>231</v>
      </c>
      <c r="B25" s="111" t="s">
        <v>232</v>
      </c>
      <c r="C25" s="112" t="s">
        <v>233</v>
      </c>
      <c r="D25" s="113"/>
      <c r="E25" s="114"/>
      <c r="F25" s="115"/>
      <c r="G25" s="116">
        <f>(1+$G$15)*(1+$G$16)</f>
        <v>1.2275395033860046</v>
      </c>
    </row>
    <row r="26" spans="1:8" ht="20.100000000000001" customHeight="1"/>
    <row r="27" spans="1:8" ht="21" customHeight="1"/>
    <row r="28" spans="1:8" ht="15.75" customHeight="1">
      <c r="H28" s="274"/>
    </row>
  </sheetData>
  <sheetProtection algorithmName="SHA-512" hashValue="TxSk1498wA+tUNVgK9IOf0n3wHxpaFnYW6dOr+jbchWsbv/Q6oiry0IOoQb3gKbP+OUWHzHGz6Eza7FsoqUrlg==" saltValue="ApruXIktnNHEQvKwwoAveg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5" name="Intervalo1"/>
  </protectedRanges>
  <mergeCells count="3">
    <mergeCell ref="A11:C11"/>
    <mergeCell ref="A1:G2"/>
    <mergeCell ref="A8:G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245</v>
      </c>
      <c r="C2" s="396" t="s">
        <v>237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10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10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20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20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10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177">
        <v>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177">
        <v>0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177">
        <v>0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8">
        <v>0</v>
      </c>
      <c r="F37" s="170" t="e">
        <f>ROUND(C37*E37,2)</f>
        <v>#VALUE!</v>
      </c>
      <c r="G37" s="170" t="e">
        <f>F37*K!$G$24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'Produto Consolidado'!C46</f>
        <v>#VALUE!</v>
      </c>
      <c r="D46" s="216" t="s">
        <v>234</v>
      </c>
      <c r="E46" s="177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Custos!G50</f>
        <v>preencher</v>
      </c>
      <c r="D47" s="216" t="str">
        <f>Custos!E50</f>
        <v>unidade</v>
      </c>
      <c r="E47" s="177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Custos!G51</f>
        <v>preencher</v>
      </c>
      <c r="D48" s="216" t="str">
        <f>Custos!E51</f>
        <v>unidade</v>
      </c>
      <c r="E48" s="177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18.75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8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1:F61"/>
    <mergeCell ref="C62:F62"/>
    <mergeCell ref="C63:F63"/>
    <mergeCell ref="A61:B61"/>
    <mergeCell ref="A62:B62"/>
    <mergeCell ref="A63:B63"/>
  </mergeCells>
  <phoneticPr fontId="68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60" zoomScaleNormal="10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2" t="s">
        <v>168</v>
      </c>
      <c r="C1" s="462"/>
      <c r="D1" s="462"/>
      <c r="E1" s="462"/>
      <c r="F1" s="462"/>
      <c r="G1" s="462"/>
      <c r="H1" s="462"/>
    </row>
    <row r="2" spans="1:10" s="89" customFormat="1" ht="15" customHeight="1">
      <c r="A2" s="77" t="s">
        <v>255</v>
      </c>
      <c r="C2" s="396" t="s">
        <v>238</v>
      </c>
      <c r="D2" s="146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6"/>
      <c r="H3" s="98"/>
    </row>
    <row r="4" spans="1:10" s="89" customFormat="1" ht="15" customHeight="1">
      <c r="A4" s="77" t="s">
        <v>135</v>
      </c>
      <c r="C4" s="80" t="str">
        <f>Capa!B30</f>
        <v>São Antônio do Rio Abaixo/MG</v>
      </c>
      <c r="D4" s="146"/>
      <c r="G4" s="87"/>
      <c r="H4" s="86"/>
    </row>
    <row r="5" spans="1:10" ht="6" customHeight="1">
      <c r="A5" s="123"/>
      <c r="B5" s="124"/>
      <c r="C5" s="125"/>
      <c r="D5" s="147"/>
      <c r="E5" s="127"/>
      <c r="F5" s="126"/>
      <c r="G5" s="126"/>
      <c r="H5" s="150"/>
    </row>
    <row r="6" spans="1:10" s="100" customFormat="1" ht="47.45" customHeight="1">
      <c r="A6" s="236" t="s">
        <v>246</v>
      </c>
      <c r="B6" s="237" t="s">
        <v>247</v>
      </c>
      <c r="C6" s="463" t="s">
        <v>248</v>
      </c>
      <c r="D6" s="463"/>
      <c r="E6" s="238" t="s">
        <v>249</v>
      </c>
      <c r="F6" s="239" t="s">
        <v>250</v>
      </c>
      <c r="G6" s="239" t="s">
        <v>251</v>
      </c>
      <c r="H6" s="239" t="s">
        <v>252</v>
      </c>
    </row>
    <row r="7" spans="1:10" s="89" customFormat="1" ht="18" customHeight="1">
      <c r="A7" s="240">
        <v>1</v>
      </c>
      <c r="B7" s="241" t="s">
        <v>302</v>
      </c>
      <c r="C7" s="242"/>
      <c r="D7" s="240"/>
      <c r="E7" s="241"/>
      <c r="F7" s="241"/>
      <c r="G7" s="243" t="e">
        <f>G9</f>
        <v>#VALUE!</v>
      </c>
      <c r="H7" s="244" t="e">
        <f>G7/$G$50</f>
        <v>#VALUE!</v>
      </c>
    </row>
    <row r="8" spans="1:10" ht="6" customHeight="1">
      <c r="A8" s="123"/>
      <c r="B8" s="124"/>
      <c r="C8" s="125"/>
      <c r="D8" s="147"/>
      <c r="E8" s="127"/>
      <c r="F8" s="126"/>
      <c r="G8" s="126"/>
      <c r="H8" s="150"/>
    </row>
    <row r="9" spans="1:10" s="89" customFormat="1" ht="18" customHeight="1">
      <c r="A9" s="140" t="s">
        <v>28</v>
      </c>
      <c r="B9" s="141" t="s">
        <v>177</v>
      </c>
      <c r="C9" s="142"/>
      <c r="D9" s="140"/>
      <c r="E9" s="141"/>
      <c r="F9" s="141"/>
      <c r="G9" s="255" t="e">
        <f>SUM(G10:G14)</f>
        <v>#VALUE!</v>
      </c>
      <c r="H9" s="259" t="e">
        <f>SUM(H10:H14)</f>
        <v>#VALUE!</v>
      </c>
    </row>
    <row r="10" spans="1:10" s="90" customFormat="1" ht="16.149999999999999" customHeight="1">
      <c r="A10" s="174" t="s">
        <v>178</v>
      </c>
      <c r="B10" s="169" t="str">
        <f>Custos!B13</f>
        <v>Engenheiro Coordenador</v>
      </c>
      <c r="C10" s="170" t="e">
        <f>Custos!G13</f>
        <v>#VALUE!</v>
      </c>
      <c r="D10" s="168" t="s">
        <v>180</v>
      </c>
      <c r="E10" s="174">
        <v>0</v>
      </c>
      <c r="F10" s="170" t="e">
        <f>ROUND(C10*E10,2)</f>
        <v>#VALUE!</v>
      </c>
      <c r="G10" s="170" t="e">
        <f>ROUND((F10*K!$G$22),2)</f>
        <v>#VALUE!</v>
      </c>
      <c r="H10" s="180" t="e">
        <f>G10/$G$50</f>
        <v>#VALUE!</v>
      </c>
      <c r="J10" s="91"/>
    </row>
    <row r="11" spans="1:10" s="90" customFormat="1" ht="16.149999999999999" customHeight="1">
      <c r="A11" s="174" t="s">
        <v>181</v>
      </c>
      <c r="B11" s="169" t="str">
        <f>Custos!B14</f>
        <v>Engenheiro de Projetos Pleno</v>
      </c>
      <c r="C11" s="173" t="e">
        <f>Custos!G14</f>
        <v>#VALUE!</v>
      </c>
      <c r="D11" s="172" t="s">
        <v>180</v>
      </c>
      <c r="E11" s="174">
        <v>0</v>
      </c>
      <c r="F11" s="170" t="e">
        <f>ROUND(C11*E11,2)</f>
        <v>#VALUE!</v>
      </c>
      <c r="G11" s="170" t="e">
        <f>ROUND((F11*K!$G$22),2)</f>
        <v>#VALUE!</v>
      </c>
      <c r="H11" s="180" t="e">
        <f>G11/$G$50</f>
        <v>#VALUE!</v>
      </c>
      <c r="J11" s="91"/>
    </row>
    <row r="12" spans="1:10" s="90" customFormat="1" ht="16.149999999999999" customHeight="1">
      <c r="A12" s="174" t="s">
        <v>183</v>
      </c>
      <c r="B12" s="169" t="str">
        <f>Custos!B15</f>
        <v>Engenheiro de Projetos Júnior</v>
      </c>
      <c r="C12" s="173" t="e">
        <f>Custos!G15</f>
        <v>#VALUE!</v>
      </c>
      <c r="D12" s="172" t="s">
        <v>180</v>
      </c>
      <c r="E12" s="174">
        <v>4</v>
      </c>
      <c r="F12" s="170" t="e">
        <f>ROUND(C12*E12,2)</f>
        <v>#VALUE!</v>
      </c>
      <c r="G12" s="170" t="e">
        <f>ROUND((F12*K!$G$22),2)</f>
        <v>#VALUE!</v>
      </c>
      <c r="H12" s="180" t="e">
        <f>G12/$G$50</f>
        <v>#VALUE!</v>
      </c>
      <c r="J12" s="91"/>
    </row>
    <row r="13" spans="1:10" s="90" customFormat="1" ht="16.149999999999999" customHeight="1">
      <c r="A13" s="174" t="s">
        <v>185</v>
      </c>
      <c r="B13" s="169" t="str">
        <f>Custos!B16</f>
        <v>Técnico cadista</v>
      </c>
      <c r="C13" s="173" t="e">
        <f>Custos!G16</f>
        <v>#VALUE!</v>
      </c>
      <c r="D13" s="172" t="s">
        <v>180</v>
      </c>
      <c r="E13" s="174">
        <v>4</v>
      </c>
      <c r="F13" s="170" t="e">
        <f>ROUND(C13*E13,2)</f>
        <v>#VALUE!</v>
      </c>
      <c r="G13" s="170" t="e">
        <f>ROUND((F13*K!$G$22),2)</f>
        <v>#VALUE!</v>
      </c>
      <c r="H13" s="180" t="e">
        <f>G13/$G$50</f>
        <v>#VALUE!</v>
      </c>
      <c r="J13" s="91"/>
    </row>
    <row r="14" spans="1:10" s="90" customFormat="1" ht="16.149999999999999" customHeight="1">
      <c r="A14" s="174" t="s">
        <v>187</v>
      </c>
      <c r="B14" s="169" t="str">
        <f>Custos!B17</f>
        <v>Auxiliar Administrativo</v>
      </c>
      <c r="C14" s="173" t="e">
        <f>Custos!G17</f>
        <v>#VALUE!</v>
      </c>
      <c r="D14" s="172" t="s">
        <v>180</v>
      </c>
      <c r="E14" s="174">
        <v>4</v>
      </c>
      <c r="F14" s="170" t="e">
        <f>ROUND(C14*E14,2)</f>
        <v>#VALUE!</v>
      </c>
      <c r="G14" s="170" t="e">
        <f>ROUND((F14*K!$G$22),2)</f>
        <v>#VALUE!</v>
      </c>
      <c r="H14" s="180" t="e">
        <f>G14/$G$50</f>
        <v>#VALUE!</v>
      </c>
      <c r="J14" s="91"/>
    </row>
    <row r="15" spans="1:10" ht="6" customHeight="1">
      <c r="A15" s="123"/>
      <c r="B15" s="124"/>
      <c r="C15" s="125"/>
      <c r="D15" s="147"/>
      <c r="E15" s="127"/>
      <c r="F15" s="126"/>
      <c r="G15" s="126"/>
      <c r="H15" s="150"/>
    </row>
    <row r="16" spans="1:10" s="89" customFormat="1" ht="18" customHeight="1">
      <c r="A16" s="240">
        <v>2</v>
      </c>
      <c r="B16" s="241" t="s">
        <v>190</v>
      </c>
      <c r="C16" s="242"/>
      <c r="D16" s="240"/>
      <c r="E16" s="241"/>
      <c r="F16" s="241"/>
      <c r="G16" s="243" t="e">
        <f>G18</f>
        <v>#VALUE!</v>
      </c>
      <c r="H16" s="244" t="e">
        <f>G16/$G$50</f>
        <v>#VALUE!</v>
      </c>
    </row>
    <row r="17" spans="1:10" ht="5.0999999999999996" customHeight="1">
      <c r="A17" s="130"/>
      <c r="B17" s="132"/>
      <c r="C17" s="128"/>
      <c r="D17" s="122"/>
      <c r="E17" s="129"/>
      <c r="F17" s="122"/>
      <c r="G17" s="122"/>
      <c r="H17" s="149"/>
    </row>
    <row r="18" spans="1:10" s="89" customFormat="1" ht="18" customHeight="1">
      <c r="A18" s="245" t="s">
        <v>46</v>
      </c>
      <c r="B18" s="246" t="s">
        <v>190</v>
      </c>
      <c r="C18" s="247"/>
      <c r="D18" s="245"/>
      <c r="E18" s="246"/>
      <c r="F18" s="247"/>
      <c r="G18" s="248" t="e">
        <f>SUM(G19:G24)</f>
        <v>#VALUE!</v>
      </c>
      <c r="H18" s="260" t="e">
        <f>SUM(H19:H24)</f>
        <v>#VALUE!</v>
      </c>
    </row>
    <row r="19" spans="1:10" s="90" customFormat="1" ht="16.149999999999999" customHeight="1">
      <c r="A19" s="174" t="s">
        <v>178</v>
      </c>
      <c r="B19" s="169" t="str">
        <f>Custos!B22</f>
        <v>Advogado sênior</v>
      </c>
      <c r="C19" s="170" t="e">
        <f>Custos!G22</f>
        <v>#VALUE!</v>
      </c>
      <c r="D19" s="168" t="s">
        <v>180</v>
      </c>
      <c r="E19" s="171">
        <v>0</v>
      </c>
      <c r="F19" s="170" t="e">
        <f t="shared" ref="F19:F24" si="0">ROUND(C19*E19,2)</f>
        <v>#VALUE!</v>
      </c>
      <c r="G19" s="170" t="e">
        <f>ROUND((F19*K!$G$23),2)</f>
        <v>#VALUE!</v>
      </c>
      <c r="H19" s="179" t="e">
        <f t="shared" ref="H19:H24" si="1">G19/$G$50</f>
        <v>#VALUE!</v>
      </c>
    </row>
    <row r="20" spans="1:10" s="90" customFormat="1" ht="16.149999999999999" customHeight="1">
      <c r="A20" s="174" t="s">
        <v>181</v>
      </c>
      <c r="B20" s="169" t="str">
        <f>Custos!B23</f>
        <v>Engenheiro de Projetos (Elétrico)</v>
      </c>
      <c r="C20" s="170" t="e">
        <f>Custos!G23</f>
        <v>#VALUE!</v>
      </c>
      <c r="D20" s="168" t="s">
        <v>180</v>
      </c>
      <c r="E20" s="171">
        <v>0</v>
      </c>
      <c r="F20" s="170" t="e">
        <f t="shared" si="0"/>
        <v>#VALUE!</v>
      </c>
      <c r="G20" s="170" t="e">
        <f>ROUND((F20*K!$G$23),2)</f>
        <v>#VALUE!</v>
      </c>
      <c r="H20" s="179" t="e">
        <f t="shared" si="1"/>
        <v>#VALUE!</v>
      </c>
    </row>
    <row r="21" spans="1:10" s="90" customFormat="1" ht="16.149999999999999" customHeight="1">
      <c r="A21" s="174" t="s">
        <v>183</v>
      </c>
      <c r="B21" s="169" t="str">
        <f>Custos!B24</f>
        <v>Engenheiro de Projeto (Calculista)</v>
      </c>
      <c r="C21" s="170" t="e">
        <f>Custos!G24</f>
        <v>#VALUE!</v>
      </c>
      <c r="D21" s="168" t="s">
        <v>180</v>
      </c>
      <c r="E21" s="171">
        <v>0</v>
      </c>
      <c r="F21" s="170" t="e">
        <f t="shared" si="0"/>
        <v>#VALUE!</v>
      </c>
      <c r="G21" s="170" t="e">
        <f>ROUND((F21*K!$G$23),2)</f>
        <v>#VALUE!</v>
      </c>
      <c r="H21" s="179" t="e">
        <f t="shared" si="1"/>
        <v>#VALUE!</v>
      </c>
    </row>
    <row r="22" spans="1:10" s="90" customFormat="1" ht="16.149999999999999" customHeight="1">
      <c r="A22" s="174" t="s">
        <v>185</v>
      </c>
      <c r="B22" s="169" t="str">
        <f>Custos!B25</f>
        <v>Engenheiro de Projetos (Mecânico)</v>
      </c>
      <c r="C22" s="170" t="e">
        <f>Custos!G25</f>
        <v>#VALUE!</v>
      </c>
      <c r="D22" s="168" t="s">
        <v>180</v>
      </c>
      <c r="E22" s="171">
        <v>0</v>
      </c>
      <c r="F22" s="170" t="e">
        <f t="shared" si="0"/>
        <v>#VALUE!</v>
      </c>
      <c r="G22" s="170" t="e">
        <f>ROUND((F22*K!$G$23),2)</f>
        <v>#VALUE!</v>
      </c>
      <c r="H22" s="179" t="e">
        <f t="shared" si="1"/>
        <v>#VALUE!</v>
      </c>
    </row>
    <row r="23" spans="1:10" s="90" customFormat="1" ht="16.149999999999999" customHeight="1">
      <c r="A23" s="174" t="s">
        <v>187</v>
      </c>
      <c r="B23" s="169" t="str">
        <f>Custos!B26</f>
        <v>Engenheiro ambiental</v>
      </c>
      <c r="C23" s="170" t="e">
        <f>Custos!G26</f>
        <v>#VALUE!</v>
      </c>
      <c r="D23" s="168" t="s">
        <v>180</v>
      </c>
      <c r="E23" s="171">
        <v>0</v>
      </c>
      <c r="F23" s="170" t="e">
        <f t="shared" si="0"/>
        <v>#VALUE!</v>
      </c>
      <c r="G23" s="170" t="e">
        <f>ROUND((F23*K!$G$23),2)</f>
        <v>#VALUE!</v>
      </c>
      <c r="H23" s="179" t="e">
        <f t="shared" si="1"/>
        <v>#VALUE!</v>
      </c>
    </row>
    <row r="24" spans="1:10" s="90" customFormat="1" ht="16.149999999999999" customHeight="1">
      <c r="A24" s="174" t="s">
        <v>196</v>
      </c>
      <c r="B24" s="169" t="str">
        <f>Custos!B27</f>
        <v>Técnico em geoprocessamento</v>
      </c>
      <c r="C24" s="170" t="e">
        <f>Custos!G27</f>
        <v>#VALUE!</v>
      </c>
      <c r="D24" s="168" t="s">
        <v>180</v>
      </c>
      <c r="E24" s="171">
        <v>0</v>
      </c>
      <c r="F24" s="170" t="e">
        <f t="shared" si="0"/>
        <v>#VALUE!</v>
      </c>
      <c r="G24" s="170" t="e">
        <f>ROUND((F24*K!$G$23),2)</f>
        <v>#VALUE!</v>
      </c>
      <c r="H24" s="179" t="e">
        <f t="shared" si="1"/>
        <v>#VALUE!</v>
      </c>
      <c r="J24" s="91"/>
    </row>
    <row r="25" spans="1:10" ht="6" customHeight="1">
      <c r="A25" s="123"/>
      <c r="B25" s="124"/>
      <c r="C25" s="125"/>
      <c r="D25" s="147"/>
      <c r="E25" s="127"/>
      <c r="F25" s="126"/>
      <c r="G25" s="126"/>
      <c r="H25" s="150"/>
    </row>
    <row r="26" spans="1:10" s="89" customFormat="1" ht="18" customHeight="1">
      <c r="A26" s="249">
        <v>3</v>
      </c>
      <c r="B26" s="412" t="s">
        <v>128</v>
      </c>
      <c r="C26" s="145"/>
      <c r="D26" s="143"/>
      <c r="E26" s="144"/>
      <c r="F26" s="144"/>
      <c r="G26" s="254" t="e">
        <f>G28+G33+G39</f>
        <v>#VALUE!</v>
      </c>
      <c r="H26" s="244" t="e">
        <f>G26/$G$50</f>
        <v>#VALUE!</v>
      </c>
    </row>
    <row r="27" spans="1:10" ht="5.0999999999999996" customHeight="1">
      <c r="A27" s="130"/>
      <c r="B27" s="132"/>
      <c r="C27" s="128"/>
      <c r="D27" s="122"/>
      <c r="E27" s="129"/>
      <c r="F27" s="122"/>
      <c r="G27" s="122"/>
      <c r="H27" s="149"/>
    </row>
    <row r="28" spans="1:10" s="89" customFormat="1" ht="18" customHeight="1">
      <c r="A28" s="140" t="s">
        <v>58</v>
      </c>
      <c r="B28" s="141" t="s">
        <v>206</v>
      </c>
      <c r="C28" s="142"/>
      <c r="D28" s="140"/>
      <c r="E28" s="141"/>
      <c r="F28" s="141"/>
      <c r="G28" s="255" t="e">
        <f>SUM(G29:G31)</f>
        <v>#VALUE!</v>
      </c>
      <c r="H28" s="259" t="e">
        <f>SUM(H29:H31)</f>
        <v>#VALUE!</v>
      </c>
    </row>
    <row r="29" spans="1:10" s="90" customFormat="1">
      <c r="A29" s="174" t="s">
        <v>178</v>
      </c>
      <c r="B29" s="268" t="str">
        <f>Custos!B38</f>
        <v>Mobilização e desmobilização de equipe de topografia</v>
      </c>
      <c r="C29" s="176" t="str">
        <f>Custos!G38</f>
        <v>preencher</v>
      </c>
      <c r="D29" s="216" t="str">
        <f>Custos!E38</f>
        <v>km</v>
      </c>
      <c r="E29" s="216">
        <v>600</v>
      </c>
      <c r="F29" s="170" t="e">
        <f>ROUND(C29*E29,2)</f>
        <v>#VALUE!</v>
      </c>
      <c r="G29" s="170" t="e">
        <f>ROUND((F29*K!$G$24),2)</f>
        <v>#VALUE!</v>
      </c>
      <c r="H29" s="180" t="e">
        <f>G29/$G$50</f>
        <v>#VALUE!</v>
      </c>
    </row>
    <row r="30" spans="1:10" s="90" customFormat="1">
      <c r="A30" s="174" t="s">
        <v>181</v>
      </c>
      <c r="B30" s="268" t="str">
        <f>Custos!B39</f>
        <v>Equipe de topografia de campo</v>
      </c>
      <c r="C30" s="176" t="str">
        <f>Custos!G39</f>
        <v>preencher</v>
      </c>
      <c r="D30" s="216" t="str">
        <f>Custos!E39</f>
        <v>mês</v>
      </c>
      <c r="E30" s="216">
        <v>0.2</v>
      </c>
      <c r="F30" s="170" t="e">
        <f>ROUND(C30*E30,2)</f>
        <v>#VALUE!</v>
      </c>
      <c r="G30" s="170" t="e">
        <f>ROUND((F30*K!$G$24),2)</f>
        <v>#VALUE!</v>
      </c>
      <c r="H30" s="180" t="e">
        <f>G30/$G$50</f>
        <v>#VALUE!</v>
      </c>
    </row>
    <row r="31" spans="1:10" s="90" customFormat="1">
      <c r="A31" s="174" t="s">
        <v>183</v>
      </c>
      <c r="B31" s="268" t="str">
        <f>Custos!B40</f>
        <v>Equipe de topografia de escritório</v>
      </c>
      <c r="C31" s="176" t="str">
        <f>Custos!G40</f>
        <v>preencher</v>
      </c>
      <c r="D31" s="216" t="str">
        <f>Custos!E40</f>
        <v>mês</v>
      </c>
      <c r="E31" s="216">
        <v>0.2</v>
      </c>
      <c r="F31" s="170" t="e">
        <f>ROUND(C31*E31,2)</f>
        <v>#VALUE!</v>
      </c>
      <c r="G31" s="170" t="e">
        <f>ROUND((F31*K!$G$24),2)</f>
        <v>#VALUE!</v>
      </c>
      <c r="H31" s="180" t="e">
        <f>G31/$G$50</f>
        <v>#VALUE!</v>
      </c>
    </row>
    <row r="32" spans="1:10" ht="10.5" customHeight="1">
      <c r="A32" s="130"/>
      <c r="B32" s="132"/>
      <c r="C32" s="128"/>
      <c r="D32" s="216"/>
      <c r="E32" s="129"/>
      <c r="F32" s="122"/>
      <c r="G32" s="122"/>
      <c r="H32" s="149"/>
    </row>
    <row r="33" spans="1:8" s="89" customFormat="1" ht="18" customHeight="1">
      <c r="A33" s="119" t="s">
        <v>59</v>
      </c>
      <c r="B33" s="133" t="s">
        <v>303</v>
      </c>
      <c r="C33" s="121"/>
      <c r="D33" s="119"/>
      <c r="E33" s="120"/>
      <c r="F33" s="120"/>
      <c r="G33" s="134" t="e">
        <f>SUM(G35:G36)</f>
        <v>#VALUE!</v>
      </c>
      <c r="H33" s="258" t="e">
        <f>SUM(H35:H36)</f>
        <v>#VALUE!</v>
      </c>
    </row>
    <row r="34" spans="1:8" s="90" customFormat="1">
      <c r="A34" s="174" t="s">
        <v>178</v>
      </c>
      <c r="B34" s="268" t="str">
        <f>Custos!B32</f>
        <v>Sondagem a percussao - mobilizacao e desmobilizacao</v>
      </c>
      <c r="C34" s="176" t="str">
        <f>Custos!G32</f>
        <v>preencher</v>
      </c>
      <c r="D34" s="216" t="str">
        <f>Custos!E32</f>
        <v>unidade</v>
      </c>
      <c r="E34" s="177">
        <v>0</v>
      </c>
      <c r="F34" s="170" t="e">
        <f>ROUND(C34*E34,2)</f>
        <v>#VALUE!</v>
      </c>
      <c r="G34" s="170" t="e">
        <f>ROUND((F34*K!$G$24),2)</f>
        <v>#VALUE!</v>
      </c>
      <c r="H34" s="180" t="e">
        <f>G34/$G$50</f>
        <v>#VALUE!</v>
      </c>
    </row>
    <row r="35" spans="1:8" s="90" customFormat="1" ht="26.45" customHeight="1">
      <c r="A35" s="174" t="s">
        <v>181</v>
      </c>
      <c r="B35" s="281" t="str">
        <f>Custos!B33</f>
        <v>Sondagem a percussao - adicional de mobilizacao e desmobilizacao</v>
      </c>
      <c r="C35" s="176" t="str">
        <f>Custos!G33</f>
        <v>preencher</v>
      </c>
      <c r="D35" s="269" t="str">
        <f>Custos!E33</f>
        <v>km</v>
      </c>
      <c r="E35" s="177">
        <v>0</v>
      </c>
      <c r="F35" s="170" t="e">
        <f>ROUND(C35*E35,2)</f>
        <v>#VALUE!</v>
      </c>
      <c r="G35" s="170" t="e">
        <f>ROUND((F35*K!$G$24),2)</f>
        <v>#VALUE!</v>
      </c>
      <c r="H35" s="179" t="e">
        <f>G35/$G$50</f>
        <v>#VALUE!</v>
      </c>
    </row>
    <row r="36" spans="1:8" s="90" customFormat="1">
      <c r="A36" s="174" t="s">
        <v>183</v>
      </c>
      <c r="B36" s="268" t="str">
        <f>Custos!B34</f>
        <v>Sondagem a percussao - instalacao por furo</v>
      </c>
      <c r="C36" s="176" t="str">
        <f>Custos!G34</f>
        <v>preencher</v>
      </c>
      <c r="D36" s="216" t="str">
        <f>Custos!E34</f>
        <v>unidade</v>
      </c>
      <c r="E36" s="177">
        <v>0</v>
      </c>
      <c r="F36" s="170" t="e">
        <f>ROUND(C36*E36,2)</f>
        <v>#VALUE!</v>
      </c>
      <c r="G36" s="170" t="e">
        <f>ROUND((F36*K!$G$24),2)</f>
        <v>#VALUE!</v>
      </c>
      <c r="H36" s="180" t="e">
        <f>G36/$G$50</f>
        <v>#VALUE!</v>
      </c>
    </row>
    <row r="37" spans="1:8" s="90" customFormat="1" ht="26.45" customHeight="1">
      <c r="A37" s="174" t="s">
        <v>185</v>
      </c>
      <c r="B37" s="281" t="str">
        <f>Custos!B35</f>
        <v>Sondagem a percussao ø2.1/2" - perfuracao e retirada de amostras</v>
      </c>
      <c r="C37" s="176" t="str">
        <f>Custos!G35</f>
        <v>preencher</v>
      </c>
      <c r="D37" s="269" t="str">
        <f>Custos!E35</f>
        <v>m</v>
      </c>
      <c r="E37" s="178">
        <v>0</v>
      </c>
      <c r="F37" s="170" t="e">
        <f>ROUND(C37*E37,2)</f>
        <v>#VALUE!</v>
      </c>
      <c r="G37" s="170" t="e">
        <f>ROUND((F37*K!$G$24),2)</f>
        <v>#VALUE!</v>
      </c>
      <c r="H37" s="180" t="e">
        <f>G37/$G$50</f>
        <v>#VALUE!</v>
      </c>
    </row>
    <row r="38" spans="1:8" ht="6" customHeight="1">
      <c r="A38" s="123"/>
      <c r="B38" s="124"/>
      <c r="C38" s="125"/>
      <c r="D38" s="147"/>
      <c r="E38" s="127"/>
      <c r="F38" s="126"/>
      <c r="G38" s="126"/>
      <c r="H38" s="150"/>
    </row>
    <row r="39" spans="1:8" s="89" customFormat="1" ht="18" customHeight="1">
      <c r="A39" s="119" t="s">
        <v>60</v>
      </c>
      <c r="B39" s="133" t="s">
        <v>211</v>
      </c>
      <c r="C39" s="121"/>
      <c r="D39" s="119"/>
      <c r="E39" s="120"/>
      <c r="F39" s="120"/>
      <c r="G39" s="134" t="e">
        <f>SUM(G40:G41)</f>
        <v>#VALUE!</v>
      </c>
      <c r="H39" s="258" t="e">
        <f>SUM(H40:H41)</f>
        <v>#VALUE!</v>
      </c>
    </row>
    <row r="40" spans="1:8" s="90" customFormat="1">
      <c r="A40" s="174" t="s">
        <v>178</v>
      </c>
      <c r="B40" s="268" t="str">
        <f>Custos!B43</f>
        <v>Equipe de topografia de campo</v>
      </c>
      <c r="C40" s="176" t="str">
        <f>Custos!G43</f>
        <v>preencher</v>
      </c>
      <c r="D40" s="216" t="str">
        <f>Custos!E43</f>
        <v>mês</v>
      </c>
      <c r="E40" s="216">
        <v>0</v>
      </c>
      <c r="F40" s="170" t="e">
        <f>ROUND(C40*E40,2)</f>
        <v>#VALUE!</v>
      </c>
      <c r="G40" s="170" t="e">
        <f>ROUND((F40*K!$G$24),2)</f>
        <v>#VALUE!</v>
      </c>
      <c r="H40" s="180" t="e">
        <f>G40/$G$50</f>
        <v>#VALUE!</v>
      </c>
    </row>
    <row r="41" spans="1:8" s="90" customFormat="1">
      <c r="A41" s="174" t="s">
        <v>181</v>
      </c>
      <c r="B41" s="268" t="str">
        <f>Custos!B44</f>
        <v>Equipe de topografia de escritório</v>
      </c>
      <c r="C41" s="176" t="str">
        <f>Custos!G44</f>
        <v>preencher</v>
      </c>
      <c r="D41" s="216" t="str">
        <f>Custos!E44</f>
        <v>mês</v>
      </c>
      <c r="E41" s="216">
        <v>0</v>
      </c>
      <c r="F41" s="170" t="e">
        <f>ROUND(C41*E41,2)</f>
        <v>#VALUE!</v>
      </c>
      <c r="G41" s="170" t="e">
        <f>ROUND((F41*K!$G$24),2)</f>
        <v>#VALUE!</v>
      </c>
      <c r="H41" s="180" t="e">
        <f>G41/$G$50</f>
        <v>#VALUE!</v>
      </c>
    </row>
    <row r="42" spans="1:8" ht="5.0999999999999996" customHeight="1">
      <c r="A42" s="174"/>
      <c r="B42" s="135"/>
      <c r="C42" s="128"/>
      <c r="D42" s="168"/>
      <c r="E42" s="129"/>
      <c r="F42" s="122"/>
      <c r="G42" s="122"/>
      <c r="H42" s="149"/>
    </row>
    <row r="43" spans="1:8" s="89" customFormat="1" ht="18" customHeight="1">
      <c r="A43" s="249" t="s">
        <v>253</v>
      </c>
      <c r="B43" s="412" t="s">
        <v>304</v>
      </c>
      <c r="C43" s="145"/>
      <c r="D43" s="143"/>
      <c r="E43" s="144"/>
      <c r="F43" s="144"/>
      <c r="G43" s="254" t="e">
        <f>G45</f>
        <v>#VALUE!</v>
      </c>
      <c r="H43" s="244" t="e">
        <f>G43/$G$50</f>
        <v>#VALUE!</v>
      </c>
    </row>
    <row r="44" spans="1:8" ht="5.0999999999999996" customHeight="1">
      <c r="A44" s="250"/>
      <c r="B44" s="135"/>
      <c r="C44" s="128"/>
      <c r="D44" s="122"/>
      <c r="E44" s="129"/>
      <c r="F44" s="122"/>
      <c r="G44" s="122"/>
      <c r="H44" s="149"/>
    </row>
    <row r="45" spans="1:8" s="89" customFormat="1" ht="18" customHeight="1">
      <c r="A45" s="119" t="s">
        <v>71</v>
      </c>
      <c r="B45" s="120" t="s">
        <v>212</v>
      </c>
      <c r="C45" s="121"/>
      <c r="D45" s="119"/>
      <c r="E45" s="120"/>
      <c r="F45" s="120"/>
      <c r="G45" s="139" t="e">
        <f>SUM(G46:G48)</f>
        <v>#VALUE!</v>
      </c>
      <c r="H45" s="257" t="e">
        <f>SUM(H46:H48)</f>
        <v>#VALUE!</v>
      </c>
    </row>
    <row r="46" spans="1:8" s="90" customFormat="1">
      <c r="A46" s="174" t="s">
        <v>178</v>
      </c>
      <c r="B46" s="175" t="str">
        <f>Custos!B49</f>
        <v>Veículo tipo pick-up 4X4</v>
      </c>
      <c r="C46" s="176" t="e">
        <f>'P1'!C46</f>
        <v>#VALUE!</v>
      </c>
      <c r="D46" s="216" t="str">
        <f>'P1'!D46</f>
        <v>R$/dia</v>
      </c>
      <c r="E46" s="216">
        <v>0</v>
      </c>
      <c r="F46" s="170" t="e">
        <f>ROUND(C46*E46,2)</f>
        <v>#VALUE!</v>
      </c>
      <c r="G46" s="170" t="e">
        <f>ROUND((F46*K!$G$25),2)</f>
        <v>#VALUE!</v>
      </c>
      <c r="H46" s="180" t="e">
        <f>G46/$G$50</f>
        <v>#VALUE!</v>
      </c>
    </row>
    <row r="47" spans="1:8" s="90" customFormat="1" ht="16.149999999999999" customHeight="1">
      <c r="A47" s="174" t="s">
        <v>181</v>
      </c>
      <c r="B47" s="175" t="str">
        <f>Custos!B50</f>
        <v>Refeições</v>
      </c>
      <c r="C47" s="176" t="str">
        <f>'P1'!C47</f>
        <v>preencher</v>
      </c>
      <c r="D47" s="216" t="str">
        <f>'P1'!D47</f>
        <v>unidade</v>
      </c>
      <c r="E47" s="216">
        <v>0</v>
      </c>
      <c r="F47" s="170" t="e">
        <f>ROUND(C47*E47,2)</f>
        <v>#VALUE!</v>
      </c>
      <c r="G47" s="170" t="e">
        <f>ROUND((F47*K!$G$25),2)</f>
        <v>#VALUE!</v>
      </c>
      <c r="H47" s="180" t="e">
        <f>G47/$G$50</f>
        <v>#VALUE!</v>
      </c>
    </row>
    <row r="48" spans="1:8" s="90" customFormat="1" ht="16.149999999999999" customHeight="1">
      <c r="A48" s="174" t="s">
        <v>183</v>
      </c>
      <c r="B48" s="175" t="str">
        <f>Custos!B51</f>
        <v>Diárias</v>
      </c>
      <c r="C48" s="176" t="str">
        <f>'P1'!C48</f>
        <v>preencher</v>
      </c>
      <c r="D48" s="216" t="str">
        <f>'P1'!D48</f>
        <v>unidade</v>
      </c>
      <c r="E48" s="216">
        <v>0</v>
      </c>
      <c r="F48" s="170" t="e">
        <f>ROUND(C48*E48,2)</f>
        <v>#VALUE!</v>
      </c>
      <c r="G48" s="170" t="e">
        <f>ROUND((F48*K!$G$25),2)</f>
        <v>#VALUE!</v>
      </c>
      <c r="H48" s="180" t="e">
        <f>G48/$G$50</f>
        <v>#VALUE!</v>
      </c>
    </row>
    <row r="49" spans="1:9" ht="6" customHeight="1">
      <c r="A49" s="117"/>
      <c r="B49" s="136"/>
      <c r="C49" s="137"/>
      <c r="D49" s="147"/>
      <c r="E49" s="126"/>
      <c r="F49" s="126"/>
      <c r="G49" s="138"/>
      <c r="H49" s="151"/>
    </row>
    <row r="50" spans="1:9" ht="18" customHeight="1">
      <c r="A50" s="464" t="s">
        <v>254</v>
      </c>
      <c r="B50" s="464"/>
      <c r="C50" s="251"/>
      <c r="D50" s="252"/>
      <c r="E50" s="253"/>
      <c r="F50" s="251" t="s">
        <v>235</v>
      </c>
      <c r="G50" s="251" t="e">
        <f>ROUND((G7+G16+G26+G43),2)</f>
        <v>#VALUE!</v>
      </c>
      <c r="H50" s="256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4"/>
    </row>
    <row r="52" spans="1:9" ht="20.100000000000001" customHeight="1">
      <c r="A52" s="465" t="s">
        <v>285</v>
      </c>
      <c r="B52" s="465"/>
      <c r="C52" s="465"/>
      <c r="D52" s="465"/>
      <c r="E52" s="465"/>
      <c r="F52" s="465"/>
      <c r="G52" s="465"/>
      <c r="H52" s="465"/>
    </row>
    <row r="53" spans="1:9" ht="13.15" customHeight="1">
      <c r="A53" s="465" t="s">
        <v>286</v>
      </c>
      <c r="B53" s="465"/>
      <c r="C53" s="465"/>
      <c r="D53" s="465"/>
      <c r="E53" s="465"/>
      <c r="F53" s="465"/>
      <c r="G53" s="465"/>
      <c r="H53" s="465"/>
    </row>
    <row r="54" spans="1:9" ht="13.15" customHeight="1">
      <c r="A54" s="465" t="s">
        <v>287</v>
      </c>
      <c r="B54" s="465"/>
      <c r="C54" s="465"/>
      <c r="D54" s="465"/>
      <c r="E54" s="465"/>
      <c r="F54" s="465"/>
      <c r="G54" s="465"/>
      <c r="H54" s="465"/>
    </row>
    <row r="55" spans="1:9" ht="13.15" customHeight="1">
      <c r="A55" s="118"/>
      <c r="B55" s="461"/>
      <c r="C55" s="461"/>
      <c r="D55" s="461"/>
      <c r="E55" s="461"/>
      <c r="F55" s="461"/>
      <c r="G55" s="461"/>
      <c r="H55" s="461"/>
    </row>
    <row r="56" spans="1:9" ht="13.15" customHeight="1">
      <c r="A56" s="118"/>
      <c r="B56" s="229"/>
      <c r="C56" s="229"/>
      <c r="D56" s="229"/>
      <c r="E56" s="229"/>
      <c r="F56" s="229"/>
      <c r="G56" s="229"/>
      <c r="H56" s="229"/>
    </row>
    <row r="57" spans="1:9" ht="13.15" customHeight="1">
      <c r="A57" s="459"/>
      <c r="B57" s="459"/>
      <c r="C57" s="459"/>
      <c r="D57" s="459"/>
      <c r="E57" s="459"/>
      <c r="F57" s="459"/>
      <c r="G57" s="229"/>
      <c r="H57" s="229"/>
    </row>
    <row r="58" spans="1:9" ht="13.15" customHeight="1">
      <c r="A58" s="460"/>
      <c r="B58" s="460"/>
      <c r="C58" s="460"/>
      <c r="D58" s="460"/>
      <c r="E58" s="460"/>
      <c r="F58" s="460"/>
      <c r="G58" s="229"/>
      <c r="H58" s="229"/>
    </row>
    <row r="59" spans="1:9" ht="13.15" customHeight="1">
      <c r="A59" s="460"/>
      <c r="B59" s="460"/>
      <c r="C59" s="460"/>
      <c r="D59" s="460"/>
      <c r="E59" s="460"/>
      <c r="F59" s="460"/>
      <c r="G59" s="229"/>
      <c r="H59" s="229"/>
    </row>
    <row r="60" spans="1:9">
      <c r="A60" s="333"/>
      <c r="B60" s="97"/>
      <c r="D60" s="97"/>
      <c r="E60" s="97"/>
      <c r="I60"/>
    </row>
    <row r="61" spans="1:9" ht="15" customHeight="1">
      <c r="A61" s="459"/>
      <c r="B61" s="459"/>
      <c r="C61" s="459"/>
      <c r="D61" s="459"/>
      <c r="E61" s="459"/>
      <c r="F61" s="459"/>
      <c r="G61" s="275"/>
      <c r="H61" s="262"/>
      <c r="I61"/>
    </row>
    <row r="62" spans="1:9" ht="15" customHeight="1">
      <c r="A62" s="460"/>
      <c r="B62" s="460"/>
      <c r="C62" s="460"/>
      <c r="D62" s="460"/>
      <c r="E62" s="460"/>
      <c r="F62" s="460"/>
      <c r="G62" s="261"/>
      <c r="H62" s="262"/>
    </row>
    <row r="63" spans="1:9" ht="15" customHeight="1">
      <c r="A63" s="460"/>
      <c r="B63" s="460"/>
      <c r="C63" s="460"/>
      <c r="D63" s="460"/>
      <c r="E63" s="460"/>
      <c r="F63" s="460"/>
      <c r="G63" s="126"/>
      <c r="H63" s="263"/>
      <c r="I63" s="89"/>
    </row>
  </sheetData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70F1B14D-B020-45D0-ACEE-4E42924177E0}"/>
</file>

<file path=customXml/itemProps2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2023-11-22T12:39:35Z</cp:lastPrinted>
  <dcterms:created xsi:type="dcterms:W3CDTF">2009-02-03T12:18:48Z</dcterms:created>
  <dcterms:modified xsi:type="dcterms:W3CDTF">2023-11-29T14:28:46Z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