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7BB64106-CD62-4412-AA78-0D8FE9FBCE05}" xr6:coauthVersionLast="47" xr6:coauthVersionMax="47" xr10:uidLastSave="{00000000-0000-0000-0000-000000000000}"/>
  <bookViews>
    <workbookView xWindow="-28920" yWindow="-5760" windowWidth="29040" windowHeight="15840" tabRatio="93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K!$A$1:$G$25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82" l="1"/>
  <c r="G26" i="82"/>
  <c r="G25" i="82"/>
  <c r="G24" i="82"/>
  <c r="G23" i="82"/>
  <c r="G22" i="82"/>
  <c r="G17" i="82"/>
  <c r="G16" i="82"/>
  <c r="G15" i="82"/>
  <c r="G14" i="82"/>
  <c r="G13" i="82"/>
  <c r="C23" i="54" l="1"/>
  <c r="C19" i="54" s="1"/>
  <c r="C20" i="54" s="1"/>
  <c r="C21" i="54"/>
  <c r="C16" i="54"/>
  <c r="C15" i="54"/>
  <c r="E19" i="115" l="1"/>
  <c r="E18" i="115"/>
  <c r="G16" i="115" l="1"/>
  <c r="G25" i="115" l="1"/>
  <c r="G24" i="115"/>
  <c r="G23" i="115"/>
  <c r="G22" i="115"/>
  <c r="C6" i="159"/>
  <c r="C4" i="146"/>
  <c r="C4" i="147"/>
  <c r="C4" i="149"/>
  <c r="C4" i="150"/>
  <c r="C4" i="151"/>
  <c r="C4" i="153"/>
  <c r="C4" i="161"/>
  <c r="C4" i="152"/>
  <c r="C4" i="145"/>
  <c r="C4" i="138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C10" i="161" l="1"/>
  <c r="F10" i="161" s="1"/>
  <c r="C13" i="161"/>
  <c r="F13" i="161" s="1"/>
  <c r="C12" i="161"/>
  <c r="F12" i="161" s="1"/>
  <c r="C11" i="161"/>
  <c r="F11" i="161" s="1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37" i="138" l="1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C20" i="161" l="1"/>
  <c r="F20" i="161" s="1"/>
  <c r="G20" i="161" s="1"/>
  <c r="C24" i="161"/>
  <c r="F24" i="161" s="1"/>
  <c r="G24" i="161" s="1"/>
  <c r="C22" i="161"/>
  <c r="F22" i="161" s="1"/>
  <c r="G22" i="161" s="1"/>
  <c r="C23" i="161"/>
  <c r="F23" i="161" s="1"/>
  <c r="G23" i="161" s="1"/>
  <c r="C21" i="161"/>
  <c r="F21" i="161" s="1"/>
  <c r="G21" i="161" s="1"/>
  <c r="C19" i="16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<sst xmlns="http://schemas.openxmlformats.org/spreadsheetml/2006/main" count="1209" uniqueCount="308">
  <si>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</si>
  <si>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</si>
  <si>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</si>
  <si>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</si>
  <si>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</si>
  <si>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</si>
  <si>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</si>
  <si>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</si>
  <si>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</si>
  <si>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</si>
  <si>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</si>
  <si>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</si>
  <si>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</si>
  <si>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</si>
  <si>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</si>
  <si>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</si>
  <si>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</si>
  <si>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</si>
  <si>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</si>
  <si>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</si>
  <si>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</si>
  <si>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</si>
  <si>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</si>
  <si>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</si>
  <si>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</si>
  <si>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</si>
  <si>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</si>
  <si>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</si>
  <si>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</si>
  <si>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</si>
  <si>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</si>
  <si>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</si>
  <si>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</si>
  <si>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</si>
  <si>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</si>
  <si>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</si>
  <si>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</si>
  <si>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</si>
  <si>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</si>
  <si>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</si>
  <si>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</si>
  <si>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</si>
  <si>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</si>
  <si>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</si>
  <si>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</si>
  <si>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</si>
  <si>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</si>
  <si>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</si>
  <si>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</si>
  <si>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</si>
  <si>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</si>
  <si>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</si>
  <si>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</si>
  <si>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</si>
  <si>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</si>
  <si>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</si>
  <si>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</si>
  <si>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</si>
  <si>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</si>
  <si>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</si>
  <si>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</si>
  <si>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</si>
  <si>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</si>
  <si>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</si>
  <si>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</si>
  <si>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</si>
  <si>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</si>
  <si>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</si>
  <si>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</si>
  <si>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</si>
  <si>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</si>
  <si>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</si>
  <si>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</si>
  <si>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</si>
  <si>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</si>
  <si>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</si>
  <si>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</si>
  <si>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</si>
  <si>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</si>
  <si>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</si>
  <si>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</si>
  <si>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</si>
  <si>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</si>
  <si>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</si>
  <si>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</si>
  <si>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</si>
  <si>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</si>
  <si>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</si>
  <si>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</si>
  <si>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</si>
  <si>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</si>
  <si>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</si>
  <si>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</si>
  <si>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</si>
  <si>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</si>
  <si>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</si>
  <si>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</si>
  <si>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</si>
  <si>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</si>
  <si>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</si>
  <si>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</si>
  <si>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</si>
  <si>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</si>
  <si>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</si>
  <si>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</si>
  <si>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</si>
  <si>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</si>
  <si>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</si>
  <si>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</si>
  <si>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</si>
  <si>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</si>
  <si>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</si>
  <si>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</si>
  <si>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</si>
  <si>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</si>
  <si>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</si>
  <si>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</si>
  <si>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</si>
  <si>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</si>
  <si>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</si>
  <si>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</si>
  <si>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</si>
  <si>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</si>
  <si>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</si>
  <si>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</si>
  <si>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</si>
  <si>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</si>
  <si>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</si>
  <si>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</si>
  <si>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</si>
  <si>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</si>
  <si>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</si>
  <si>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</si>
  <si>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</si>
  <si>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</si>
  <si>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</si>
  <si>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</si>
  <si>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</si>
  <si>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</si>
  <si>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</si>
  <si>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</si>
  <si>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</si>
  <si>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</si>
  <si>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</si>
  <si>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</si>
  <si>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</si>
  <si>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</si>
  <si>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</si>
  <si>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</si>
  <si>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</si>
  <si>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</si>
  <si>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</si>
  <si>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</si>
  <si>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</si>
  <si>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</si>
  <si>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</si>
  <si>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</si>
  <si>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</si>
  <si>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</si>
  <si>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</si>
  <si>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</si>
  <si>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</si>
  <si>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</si>
  <si>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</si>
  <si>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</si>
  <si>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</si>
  <si>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</si>
  <si>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</si>
  <si>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</si>
  <si>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</si>
  <si>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</si>
  <si>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</si>
  <si>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</si>
  <si>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</si>
  <si>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</si>
  <si>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</si>
  <si>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</si>
  <si>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</si>
  <si>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</si>
  <si>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</si>
  <si>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</si>
  <si>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</si>
  <si>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</si>
  <si>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</si>
  <si>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</si>
  <si>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</si>
  <si>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</si>
  <si>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</si>
  <si>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</si>
  <si>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</si>
  <si>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</si>
  <si>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</si>
  <si>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</si>
  <si>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</si>
  <si>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</si>
  <si>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</si>
  <si>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</si>
  <si>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</si>
  <si>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</si>
  <si>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</si>
  <si>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</si>
  <si>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</si>
  <si>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</si>
  <si>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</si>
  <si>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</si>
  <si>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</si>
  <si>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</si>
  <si>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</si>
  <si>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</si>
  <si>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</si>
  <si>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</si>
  <si>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</si>
  <si>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</si>
  <si>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</si>
  <si>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</si>
  <si>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</si>
  <si>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</si>
  <si>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</si>
  <si>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</si>
  <si>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</si>
  <si>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</si>
  <si>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</si>
  <si>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</si>
  <si>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</si>
  <si>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</si>
  <si>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</si>
  <si>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</si>
  <si>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</si>
  <si>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</si>
  <si>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</si>
  <si>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</si>
  <si>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</si>
  <si>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</si>
  <si>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</si>
  <si>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</si>
  <si>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</si>
  <si>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</si>
  <si>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</si>
  <si>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</si>
  <si>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</si>
  <si>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</si>
  <si>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</si>
  <si>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</si>
  <si>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</si>
  <si>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</si>
  <si>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</si>
  <si>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</si>
  <si>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</si>
  <si>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</si>
  <si>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</si>
  <si>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</si>
  <si>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</si>
  <si>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</si>
  <si>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</si>
  <si>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</si>
  <si>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</si>
  <si>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</si>
  <si>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</si>
  <si>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</si>
  <si>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</si>
  <si>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</si>
  <si>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</si>
  <si>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</si>
  <si>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</si>
  <si>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</si>
  <si>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</si>
  <si>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</si>
  <si>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</si>
  <si>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</si>
  <si>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</si>
  <si>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</si>
  <si>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</si>
  <si>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</si>
  <si>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</si>
  <si>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</si>
  <si>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</si>
  <si>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</si>
  <si>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</si>
  <si>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</si>
  <si>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</si>
  <si>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</si>
  <si>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</si>
  <si>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</si>
  <si>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</si>
  <si>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</si>
  <si>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</si>
  <si>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</si>
  <si>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</si>
  <si>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</si>
  <si>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</si>
  <si>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</si>
  <si>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</si>
  <si>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</si>
  <si>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</si>
  <si>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</si>
  <si>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</si>
  <si>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IBGE 2010</t>
  </si>
  <si>
    <t>IBGE-2010</t>
  </si>
  <si>
    <t>Resplendor/MG</t>
  </si>
  <si>
    <t>Distritos de Horácio e Bom Pastor</t>
  </si>
  <si>
    <t>IBGE - CENSO 2022</t>
  </si>
  <si>
    <t>IBGE - CENSO 2010</t>
  </si>
  <si>
    <t>Prefeitura de Resplendor</t>
  </si>
  <si>
    <t>Permanente*</t>
  </si>
  <si>
    <t>EQUIPE TÉCNICA</t>
  </si>
  <si>
    <t>SERVIÇOS DE SONDAGEM</t>
  </si>
  <si>
    <t>DESPESAS DIVERSAS</t>
  </si>
  <si>
    <t>EQUIPE PERMANETE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</si>
</sst>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1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166" fontId="43" fillId="47" borderId="35" xfId="51" applyNumberFormat="1" applyFont="1" applyFill="1" applyBorder="1" applyAlignment="1">
      <alignment horizontal="center" vertical="center"/>
    </xf>
    <xf numFmtId="3" fontId="38" fillId="47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40" fillId="44" borderId="0" xfId="0" applyFont="1" applyFill="1" applyAlignment="1">
      <alignment horizontal="center"/>
    </xf>
    <xf numFmtId="0" fontId="40" fillId="39" borderId="32" xfId="5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4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1" fontId="43" fillId="44" borderId="35" xfId="0" applyNumberFormat="1" applyFont="1" applyFill="1" applyBorder="1" applyAlignment="1">
      <alignment horizontal="center"/>
    </xf>
    <xf numFmtId="2" fontId="44" fillId="34" borderId="40" xfId="48" applyNumberFormat="1" applyFont="1" applyFill="1" applyBorder="1" applyAlignment="1">
      <alignment horizontal="center" vertical="center"/>
    </xf>
    <xf numFmtId="1" fontId="43" fillId="44" borderId="31" xfId="0" applyNumberFormat="1" applyFont="1" applyFill="1" applyBorder="1" applyAlignment="1">
      <alignment horizontal="center"/>
    </xf>
    <xf numFmtId="4" fontId="38" fillId="47" borderId="35" xfId="51" applyNumberFormat="1" applyFont="1" applyFill="1" applyBorder="1" applyAlignment="1">
      <alignment horizontal="center" vertical="center"/>
    </xf>
    <xf numFmtId="2" fontId="44" fillId="34" borderId="39" xfId="48" applyNumberFormat="1" applyFont="1" applyFill="1" applyBorder="1" applyAlignment="1">
      <alignment horizontal="center" vertical="center"/>
    </xf>
    <xf numFmtId="0" fontId="67" fillId="40" borderId="37" xfId="45" applyFont="1" applyFill="1" applyBorder="1" applyAlignment="1">
      <alignment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57" fillId="40" borderId="46" xfId="0" applyFont="1" applyFill="1" applyBorder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2</xdr:row>
      <xdr:rowOff>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tabSelected="1" view="pageBreakPreview" topLeftCell="A10" zoomScaleNormal="100" zoomScaleSheetLayoutView="100" zoomScalePageLayoutView="40" workbookViewId="0">
      <selection activeCell="G48" sqref="G48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3" t="s">
        <v>0</v>
      </c>
      <c r="B19" s="413"/>
      <c r="C19" s="413"/>
      <c r="D19" s="413"/>
      <c r="E19" s="413"/>
      <c r="F19" s="413"/>
      <c r="G19" s="413"/>
      <c r="H19" s="413"/>
      <c r="I19" s="413"/>
      <c r="J19" s="413"/>
    </row>
    <row r="20" spans="1:10" ht="14.45" customHeight="1">
      <c r="A20" s="413"/>
      <c r="B20" s="413"/>
      <c r="C20" s="413"/>
      <c r="D20" s="413"/>
      <c r="E20" s="413"/>
      <c r="F20" s="413"/>
      <c r="G20" s="413"/>
      <c r="H20" s="413"/>
      <c r="I20" s="413"/>
      <c r="J20" s="413"/>
    </row>
    <row r="21" spans="1:10" ht="14.45" customHeight="1">
      <c r="A21" s="413"/>
      <c r="B21" s="413"/>
      <c r="C21" s="413"/>
      <c r="D21" s="413"/>
      <c r="E21" s="413"/>
      <c r="F21" s="413"/>
      <c r="G21" s="413"/>
      <c r="H21" s="413"/>
      <c r="I21" s="413"/>
      <c r="J21" s="413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2" t="s">
        <v>1</v>
      </c>
      <c r="C25" s="412"/>
      <c r="D25" s="412"/>
      <c r="E25" s="412"/>
      <c r="F25" s="412"/>
      <c r="G25" s="412"/>
      <c r="H25" s="412"/>
      <c r="I25" s="412"/>
      <c r="J25" s="54"/>
    </row>
    <row r="26" spans="1:10" ht="14.45" customHeight="1">
      <c r="A26" s="54"/>
      <c r="B26" s="412"/>
      <c r="C26" s="412"/>
      <c r="D26" s="412"/>
      <c r="E26" s="412"/>
      <c r="F26" s="412"/>
      <c r="G26" s="412"/>
      <c r="H26" s="412"/>
      <c r="I26" s="412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2" t="s">
        <v>298</v>
      </c>
      <c r="C30" s="412"/>
      <c r="D30" s="412"/>
      <c r="E30" s="412"/>
      <c r="F30" s="412"/>
      <c r="G30" s="412"/>
      <c r="H30" s="412"/>
      <c r="I30" s="412"/>
      <c r="J30" s="54"/>
    </row>
    <row r="31" spans="1:10" ht="14.45" customHeight="1">
      <c r="A31" s="54"/>
      <c r="B31" s="412"/>
      <c r="C31" s="412"/>
      <c r="D31" s="412"/>
      <c r="E31" s="412"/>
      <c r="F31" s="412"/>
      <c r="G31" s="412"/>
      <c r="H31" s="412"/>
      <c r="I31" s="412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4" t="s">
        <v>283</v>
      </c>
      <c r="C40" s="414"/>
      <c r="D40" s="414"/>
      <c r="E40" s="414"/>
      <c r="F40" s="414"/>
      <c r="G40" s="414"/>
      <c r="H40" s="414"/>
      <c r="I40" s="414"/>
    </row>
    <row r="41" spans="1:10" ht="14.45" customHeight="1">
      <c r="B41" s="414"/>
      <c r="C41" s="414"/>
      <c r="D41" s="414"/>
      <c r="E41" s="414"/>
      <c r="F41" s="414"/>
      <c r="G41" s="414"/>
      <c r="H41" s="414"/>
      <c r="I41" s="414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1" t="s">
        <v>294</v>
      </c>
      <c r="D51" s="411"/>
      <c r="E51" s="411"/>
      <c r="F51" s="411"/>
      <c r="G51" s="411"/>
      <c r="H51" s="411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257</v>
      </c>
      <c r="C2" s="393" t="s">
        <v>245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30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100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0.1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0.1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6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13.15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36uax45gr25ASBZUrJRqSucwwslWNZJsXbZ+x0QW5uFs3n8uKdl07v3mtLkY/RHc3E+F4xrk7hHKVE9zARyPoA==" saltValue="d2PahU3pURx0S3Ec7Pkh6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258</v>
      </c>
      <c r="C2" s="393" t="s">
        <v>240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20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 ht="16.149999999999999" customHeigh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6">
        <v>3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9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6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I4ZUvLKV7Hb88TWBWmE48Dg2gkNntBFlnktTggC+KMhU1fBmjq5ibPo9LWZgBzi5T2mxnUHBWR0IDkU7w76+vw==" saltValue="jVmhGh3xEcKGcB0v8u3SoQ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259</v>
      </c>
      <c r="C2" s="393" t="s">
        <v>241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80</v>
      </c>
      <c r="F13" s="169" t="e">
        <f t="shared" ref="F13:F14" si="0">ROUND(C13*E13,2)</f>
        <v>#VALUE!</v>
      </c>
      <c r="G13" s="169" t="e">
        <f>ROUND((F13*K!$G$22),2)</f>
        <v>#VALUE!</v>
      </c>
      <c r="H13" s="176" t="e">
        <f t="shared" ref="H13:H14" si="1"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100</v>
      </c>
      <c r="F14" s="169" t="e">
        <f t="shared" si="0"/>
        <v>#VALUE!</v>
      </c>
      <c r="G14" s="169" t="e">
        <f>ROUND((F14*K!$G$22),2)</f>
        <v>#VALUE!</v>
      </c>
      <c r="H14" s="176" t="e">
        <f t="shared" si="1"/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30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5</v>
      </c>
      <c r="F19" s="169" t="e">
        <f t="shared" ref="F19:F24" si="2">ROUND(C19*E19,2)</f>
        <v>#VALUE!</v>
      </c>
      <c r="G19" s="169" t="e">
        <f>ROUND((F19*K!$G$23),2)</f>
        <v>#VALUE!</v>
      </c>
      <c r="H19" s="175" t="e">
        <f t="shared" ref="H19:H24" si="3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10</v>
      </c>
      <c r="F20" s="169" t="e">
        <f t="shared" si="2"/>
        <v>#VALUE!</v>
      </c>
      <c r="G20" s="169" t="e">
        <f>ROUND((F20*K!$G$23),2)</f>
        <v>#VALUE!</v>
      </c>
      <c r="H20" s="175" t="e">
        <f t="shared" si="3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10</v>
      </c>
      <c r="F21" s="169" t="e">
        <f t="shared" si="2"/>
        <v>#VALUE!</v>
      </c>
      <c r="G21" s="169" t="e">
        <f>ROUND((F21*K!$G$23),2)</f>
        <v>#VALUE!</v>
      </c>
      <c r="H21" s="175" t="e">
        <f t="shared" si="3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10</v>
      </c>
      <c r="F22" s="169" t="e">
        <f t="shared" si="2"/>
        <v>#VALUE!</v>
      </c>
      <c r="G22" s="169" t="e">
        <f>ROUND((F22*K!$G$23),2)</f>
        <v>#VALUE!</v>
      </c>
      <c r="H22" s="175" t="e">
        <f t="shared" si="3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2"/>
        <v>#VALUE!</v>
      </c>
      <c r="G23" s="169" t="e">
        <f>ROUND((F23*K!$G$23),2)</f>
        <v>#VALUE!</v>
      </c>
      <c r="H23" s="175" t="e">
        <f t="shared" si="3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2"/>
        <v>#VALUE!</v>
      </c>
      <c r="G24" s="169" t="e">
        <f>ROUND((F24*K!$G$23),2)</f>
        <v>#VALUE!</v>
      </c>
      <c r="H24" s="175" t="e">
        <f t="shared" si="3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30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30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6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NVk7xkpJuIUigsouciiUgAA81FkQEXttA+H4JZk409+jTSVCAPNPeF4Fnqknyz/PC6bcd5ox4cO5IDLga/eqNQ==" saltValue="LaoXo5TLPo4NHttkqAEaFw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260</v>
      </c>
      <c r="C2" s="393" t="s">
        <v>242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SUM(G34:G37)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1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5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109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6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KtU5WKGNhvVxfekYXURnEaqeqJfWO6X9xp9eJvupjqOoGv89NBEaMGaKUtWpUN1QIAGe00nqW4rrSFuWgkKcww==" saltValue="d90d7OQwMdpZKJ65q02e2A==" spinCount="100000" sheet="1" objects="1" scenarios="1"/>
  <mergeCells count="19">
    <mergeCell ref="A54:H54"/>
    <mergeCell ref="B55:H55"/>
    <mergeCell ref="C57:F57"/>
    <mergeCell ref="C58:F58"/>
    <mergeCell ref="C61:F61"/>
    <mergeCell ref="A61:B61"/>
    <mergeCell ref="B1:H1"/>
    <mergeCell ref="C6:D6"/>
    <mergeCell ref="A50:B50"/>
    <mergeCell ref="A52:H52"/>
    <mergeCell ref="A53:H53"/>
    <mergeCell ref="A63:B63"/>
    <mergeCell ref="C59:F59"/>
    <mergeCell ref="A57:B57"/>
    <mergeCell ref="A58:B58"/>
    <mergeCell ref="A59:B59"/>
    <mergeCell ref="C63:F63"/>
    <mergeCell ref="C62:F62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277</v>
      </c>
      <c r="C2" s="393" t="s">
        <v>280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1.5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12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3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24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6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6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bMgdjuRGj8kCS/6zHt9JLBknfZozaqeG8yHTtItaup9bwMlEUP8+cauVTTCJS5mZg3+Ic26B/dirb8J/47Nv/Q==" saltValue="m17uurIN5gqqdaEnJGFEkg==" spinCount="100000" sheet="1" objects="1" scenarios="1"/>
  <mergeCells count="19">
    <mergeCell ref="C62:F62"/>
    <mergeCell ref="C63:F63"/>
    <mergeCell ref="C61:F61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261</v>
      </c>
      <c r="B2" s="89" t="s">
        <v>281</v>
      </c>
      <c r="C2" s="393" t="s">
        <v>282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3.5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7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7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28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7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56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6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6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8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6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+A0pUVrOgyUrq7KsFkgNRtHl4hw3+9SK6HvA0MCt7hmCiaKDQ/jRhtslFKVnrLMlXqatzti3FxZzIdMnj+hxVQ==" saltValue="TYycoaK28jnY+AKf6/JMFA==" spinCount="100000" sheet="1" objects="1" scenarios="1"/>
  <mergeCells count="19"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55:H55"/>
    <mergeCell ref="C57:F57"/>
    <mergeCell ref="C58:F58"/>
    <mergeCell ref="A57:B57"/>
    <mergeCell ref="A58:B58"/>
    <mergeCell ref="B1:H1"/>
    <mergeCell ref="C6:D6"/>
    <mergeCell ref="A50:B50"/>
    <mergeCell ref="A52:H52"/>
    <mergeCell ref="A53:H53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topLeftCell="A2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262</v>
      </c>
      <c r="C2" s="393" t="s">
        <v>243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6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6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6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YtWM9ylw/qBj6Aa6SVX5kEGD3BTVscxnRTzjIXZtEfWnfhOH+fcVgSbCwZdlUtr+8XVoM0iNEa+6Mo2o00Txjg==" saltValue="vH4LF8h3g8vctO8kBBEUWQ==" spinCount="100000" sheet="1" objects="1" scenarios="1"/>
  <mergeCells count="19"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opLeftCell="A7" zoomScale="80" zoomScaleNormal="80" zoomScaleSheetLayoutView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0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3" s="89" customFormat="1" ht="15" customHeight="1">
      <c r="A2" s="77" t="s">
        <v>263</v>
      </c>
      <c r="C2" s="393" t="s">
        <v>239</v>
      </c>
      <c r="D2" s="145"/>
      <c r="E2" s="287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5"/>
      <c r="E3" s="287"/>
      <c r="H3" s="98"/>
    </row>
    <row r="4" spans="1:13" s="89" customFormat="1" ht="15" customHeight="1">
      <c r="A4" s="77" t="s">
        <v>135</v>
      </c>
      <c r="C4" s="80" t="str">
        <f>Capa!B30</f>
        <v>Resplendor/MG</v>
      </c>
      <c r="D4" s="145"/>
      <c r="E4" s="287"/>
      <c r="G4" s="87"/>
      <c r="H4" s="86"/>
    </row>
    <row r="5" spans="1:13" ht="6" customHeight="1">
      <c r="A5" s="123"/>
      <c r="B5" s="124"/>
      <c r="C5" s="125"/>
      <c r="D5" s="146"/>
      <c r="E5" s="288"/>
      <c r="F5" s="126"/>
      <c r="G5" s="126"/>
      <c r="H5" s="149"/>
    </row>
    <row r="6" spans="1:13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89" t="s">
        <v>250</v>
      </c>
      <c r="F6" s="235" t="s">
        <v>251</v>
      </c>
      <c r="G6" s="235" t="s">
        <v>252</v>
      </c>
      <c r="H6" s="235" t="s">
        <v>253</v>
      </c>
    </row>
    <row r="7" spans="1:13" s="89" customFormat="1" ht="18" customHeight="1">
      <c r="A7" s="236">
        <v>1</v>
      </c>
      <c r="B7" s="237" t="s">
        <v>304</v>
      </c>
      <c r="C7" s="238"/>
      <c r="D7" s="236"/>
      <c r="E7" s="290"/>
      <c r="F7" s="237"/>
      <c r="G7" s="239" t="e">
        <f>G9</f>
        <v>#VALUE!</v>
      </c>
      <c r="H7" s="240" t="e">
        <f>G7/$G$50</f>
        <v>#VALUE!</v>
      </c>
    </row>
    <row r="8" spans="1:13" ht="6" customHeight="1">
      <c r="A8" s="123"/>
      <c r="B8" s="124"/>
      <c r="C8" s="125"/>
      <c r="D8" s="146"/>
      <c r="E8" s="288"/>
      <c r="F8" s="126"/>
      <c r="G8" s="126"/>
      <c r="H8" s="149"/>
    </row>
    <row r="9" spans="1:13" s="89" customFormat="1" ht="18" customHeight="1">
      <c r="A9" s="139" t="s">
        <v>28</v>
      </c>
      <c r="B9" s="140" t="s">
        <v>307</v>
      </c>
      <c r="C9" s="141"/>
      <c r="D9" s="139"/>
      <c r="E9" s="291"/>
      <c r="F9" s="140"/>
      <c r="G9" s="251" t="e">
        <f>SUM(G10:G14)</f>
        <v>#VALUE!</v>
      </c>
      <c r="H9" s="255" t="e">
        <f>SUM(H10:H14)</f>
        <v>#VALUE!</v>
      </c>
    </row>
    <row r="10" spans="1:13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f>ROUND(('P1'!E10+'P2'!E10+'P3'!E10+'P4'!E10+'P5'!E10+'P6'!E10+P7a!E10+P7b!E10+'P8'!E10),2)</f>
        <v>33</v>
      </c>
      <c r="F10" s="169" t="e">
        <f>C10*E10</f>
        <v>#VALUE!</v>
      </c>
      <c r="G10" s="169" t="e">
        <f>ROUND(('P1'!G10+'P2'!G10+'P3'!G10+'P4'!G10+'P5'!G10+'P6'!G10+P7a!G10+P7b!G10+'P8'!G10),2)</f>
        <v>#VALUE!</v>
      </c>
      <c r="H10" s="176" t="e">
        <f>G10/$G$50</f>
        <v>#VALUE!</v>
      </c>
      <c r="J10" s="91"/>
    </row>
    <row r="11" spans="1:13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f>ROUND(('P1'!E11+'P2'!E11+'P3'!E11+'P4'!E11+'P5'!E11+'P6'!E11+P7a!E11+P7b!E11+'P8'!E11),2)</f>
        <v>53</v>
      </c>
      <c r="F11" s="169" t="e">
        <f>C11*E11</f>
        <v>#VALUE!</v>
      </c>
      <c r="G11" s="169" t="e">
        <f>ROUND(('P1'!G11+'P2'!G11+'P3'!G11+'P4'!G11+'P5'!G11+'P6'!G11+P7a!G11+P7b!G11+'P8'!G11),2)</f>
        <v>#VALUE!</v>
      </c>
      <c r="H11" s="176" t="e">
        <f>G11/$G$50</f>
        <v>#VALUE!</v>
      </c>
      <c r="J11" s="91"/>
      <c r="K11" s="284"/>
      <c r="L11" s="285"/>
      <c r="M11" s="286"/>
    </row>
    <row r="12" spans="1:13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f>ROUND(('P1'!E12+'P2'!E12+'P3'!E12+'P4'!E12+'P5'!E12+'P6'!E12+P7a!E12+P7b!E12+'P8'!E12),2)</f>
        <v>130</v>
      </c>
      <c r="F12" s="169" t="e">
        <f>C12*E12</f>
        <v>#VALUE!</v>
      </c>
      <c r="G12" s="169" t="e">
        <f>ROUND(('P1'!G12+'P2'!G12+'P3'!G12+'P4'!G12+'P5'!G12+'P6'!G12+P7a!G12+P7b!G12+'P8'!G12),2)</f>
        <v>#VALUE!</v>
      </c>
      <c r="H12" s="176" t="e">
        <f>G12/$G$50</f>
        <v>#VALUE!</v>
      </c>
      <c r="J12" s="91"/>
    </row>
    <row r="13" spans="1:13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f>ROUND(('P1'!E13+'P2'!E13+'P3'!E13+'P4'!E13+'P5'!E13+'P6'!E13+P7a!E13+P7b!E13+'P8'!E13),2)</f>
        <v>280</v>
      </c>
      <c r="F13" s="169" t="e">
        <f>C13*E13</f>
        <v>#VALUE!</v>
      </c>
      <c r="G13" s="169" t="e">
        <f>ROUND(('P1'!G13+'P2'!G13+'P3'!G13+'P4'!G13+'P5'!G13+'P6'!G13+P7a!G13+P7b!G13+'P8'!G13),2)</f>
        <v>#VALUE!</v>
      </c>
      <c r="H13" s="176" t="e">
        <f>G13/$G$50</f>
        <v>#VALUE!</v>
      </c>
      <c r="J13" s="91"/>
    </row>
    <row r="14" spans="1:13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f>ROUND(('P1'!E14+'P2'!E14+'P3'!E14+'P4'!E14+'P5'!E14+'P6'!E14+P7a!E14+P7b!E14+'P8'!E14),2)</f>
        <v>390</v>
      </c>
      <c r="F14" s="169" t="e">
        <f>C14*E14</f>
        <v>#VALUE!</v>
      </c>
      <c r="G14" s="169" t="e">
        <f>ROUND(('P1'!G14+'P2'!G14+'P3'!G14+'P4'!G14+'P5'!G14+'P6'!G14+P7a!G14+P7b!G14+'P8'!G14),2)</f>
        <v>#VALUE!</v>
      </c>
      <c r="H14" s="176" t="e">
        <f>G14/$G$50</f>
        <v>#VALUE!</v>
      </c>
      <c r="J14" s="91"/>
    </row>
    <row r="15" spans="1:13" ht="6" customHeight="1">
      <c r="A15" s="123"/>
      <c r="B15" s="124"/>
      <c r="C15" s="125"/>
      <c r="D15" s="146"/>
      <c r="E15" s="288"/>
      <c r="F15" s="126"/>
      <c r="G15" s="126"/>
      <c r="H15" s="149"/>
      <c r="J15" s="91"/>
    </row>
    <row r="16" spans="1:13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  <c r="J16" s="91"/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  <c r="J17" s="91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  <c r="J18" s="91"/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f>ROUND(('P1'!E19+'P2'!E19+'P3'!E19+'P4'!E19+'P5'!E19+'P6'!E19+P7a!E19+P7b!E19+'P8'!E19),2)</f>
        <v>25</v>
      </c>
      <c r="F19" s="169" t="e">
        <f>C19*E19</f>
        <v>#VALUE!</v>
      </c>
      <c r="G19" s="169" t="e">
        <f>ROUND(('P1'!G19+'P2'!G19+'P3'!G19+'P4'!G19+'P5'!G19+'P6'!G19+P7a!G19+P7b!G19+'P8'!G19),2)</f>
        <v>#VALUE!</v>
      </c>
      <c r="H19" s="175" t="e">
        <f t="shared" ref="H19:H24" si="0">G19/$G$50</f>
        <v>#VALUE!</v>
      </c>
      <c r="J19" s="91"/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f>ROUND(('P1'!E20+'P2'!E20+'P3'!E20+'P4'!E20+'P5'!E20+'P6'!E20+P7a!E20+P7b!E20+'P8'!E20),2)</f>
        <v>20</v>
      </c>
      <c r="F20" s="169" t="e">
        <f t="shared" ref="F20:F24" si="1">C20*E20</f>
        <v>#VALUE!</v>
      </c>
      <c r="G20" s="169" t="e">
        <f>ROUND(('P1'!G20+'P2'!G20+'P3'!G20+'P4'!G20+'P5'!G20+'P6'!G20+P7a!G20+P7b!G20+'P8'!G20),2)</f>
        <v>#VALUE!</v>
      </c>
      <c r="H20" s="175" t="e">
        <f t="shared" si="0"/>
        <v>#VALUE!</v>
      </c>
      <c r="J20" s="91"/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f>ROUND(('P1'!E21+'P2'!E21+'P3'!E21+'P4'!E21+'P5'!E21+'P6'!E21+P7a!E21+P7b!E21+'P8'!E21),2)</f>
        <v>20</v>
      </c>
      <c r="F21" s="169" t="e">
        <f t="shared" si="1"/>
        <v>#VALUE!</v>
      </c>
      <c r="G21" s="169" t="e">
        <f>ROUND(('P1'!G21+'P2'!G21+'P3'!G21+'P4'!G21+'P5'!G21+'P6'!G21+P7a!G21+P7b!G21+'P8'!G21),2)</f>
        <v>#VALUE!</v>
      </c>
      <c r="H21" s="175" t="e">
        <f t="shared" si="0"/>
        <v>#VALUE!</v>
      </c>
      <c r="J21" s="91"/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f>ROUND(('P1'!E22+'P2'!E22+'P3'!E22+'P4'!E22+'P5'!E22+'P6'!E22+P7a!E22+P7b!E22+'P8'!E22),2)</f>
        <v>20</v>
      </c>
      <c r="F22" s="169" t="e">
        <f t="shared" si="1"/>
        <v>#VALUE!</v>
      </c>
      <c r="G22" s="169" t="e">
        <f>ROUND(('P1'!G22+'P2'!G22+'P3'!G22+'P4'!G22+'P5'!G22+'P6'!G22+P7a!G22+P7b!G22+'P8'!G22),2)</f>
        <v>#VALUE!</v>
      </c>
      <c r="H22" s="175" t="e">
        <f t="shared" si="0"/>
        <v>#VALUE!</v>
      </c>
      <c r="J22" s="91"/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f>ROUND(('P1'!E23+'P2'!E23+'P3'!E23+'P4'!E23+'P5'!E23+'P6'!E23+P7a!E23+P7b!E23+'P8'!E23),2)</f>
        <v>80</v>
      </c>
      <c r="F23" s="169" t="e">
        <f t="shared" si="1"/>
        <v>#VALUE!</v>
      </c>
      <c r="G23" s="169" t="e">
        <f>ROUND(('P1'!G23+'P2'!G23+'P3'!G23+'P4'!G23+'P5'!G23+'P6'!G23+P7a!G23+P7b!G23+'P8'!G23),2)</f>
        <v>#VALUE!</v>
      </c>
      <c r="H23" s="175" t="e">
        <f t="shared" si="0"/>
        <v>#VALUE!</v>
      </c>
      <c r="J23" s="91"/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f>ROUND(('P1'!E24+'P2'!E24+'P3'!E24+'P4'!E24+'P5'!E24+'P6'!E24+P7a!E24+P7b!E24+'P8'!E24),2)</f>
        <v>100</v>
      </c>
      <c r="F24" s="169" t="e">
        <f t="shared" si="1"/>
        <v>#VALUE!</v>
      </c>
      <c r="G24" s="169" t="e">
        <f>ROUND(('P1'!G24+'P2'!G24+'P3'!G24+'P4'!G24+'P5'!G24+'P6'!G24+P7a!G24+P7b!G24+'P8'!G24),2)</f>
        <v>#VALUE!</v>
      </c>
      <c r="H24" s="175" t="e">
        <f t="shared" si="0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  <c r="J25" s="91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  <c r="J26" s="91"/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  <c r="J27" s="91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  <c r="J28" s="91"/>
    </row>
    <row r="29" spans="1:10" s="90" customFormat="1">
      <c r="A29" s="172" t="s">
        <v>179</v>
      </c>
      <c r="B29" s="277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268">
        <f>ROUND(('P1'!E29+'P2'!E29+'P3'!E29+'P4'!E29+'P5'!E29+'P6'!E29+P7a!E29+P7b!E29+'P8'!E29),2)</f>
        <v>385</v>
      </c>
      <c r="F29" s="169" t="e">
        <f>E29*C29</f>
        <v>#VALUE!</v>
      </c>
      <c r="G29" s="169" t="e">
        <f>ROUND(('P1'!G29+'P2'!G29+'P3'!G29+'P4'!G29+'P5'!G29+'P6'!G29+P7a!G29+P7b!G29+'P8'!G29),2)</f>
        <v>#VALUE!</v>
      </c>
      <c r="H29" s="176" t="e">
        <f>G29/$G$50</f>
        <v>#VALUE!</v>
      </c>
      <c r="J29" s="91"/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268">
        <f>ROUND(('P1'!E30+'P2'!E30+'P3'!E30+'P4'!E30+'P5'!E30+'P6'!E30+P7a!E30+P7b!E30+'P8'!E30),2)</f>
        <v>0.2</v>
      </c>
      <c r="F30" s="169" t="e">
        <f t="shared" ref="F30:F31" si="2">E30*C30</f>
        <v>#VALUE!</v>
      </c>
      <c r="G30" s="169" t="e">
        <f>ROUND(('P1'!G30+'P2'!G30+'P3'!G30+'P4'!G30+'P5'!G30+'P6'!G30+P7a!G30+P7b!G30+'P8'!G30),2)</f>
        <v>#VALUE!</v>
      </c>
      <c r="H30" s="176" t="e">
        <f>G30/$G$50</f>
        <v>#VALUE!</v>
      </c>
      <c r="J30" s="91"/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268">
        <f>ROUND(('P1'!E31+'P2'!E31+'P3'!E31+'P4'!E31+'P5'!E31+'P6'!E31+P7a!E31+P7b!E31+'P8'!E31),2)</f>
        <v>0.1</v>
      </c>
      <c r="F31" s="169" t="e">
        <f t="shared" si="2"/>
        <v>#VALUE!</v>
      </c>
      <c r="G31" s="169" t="e">
        <f>ROUND(('P1'!G31+'P2'!G31+'P3'!G31+'P4'!G31+'P5'!G31+'P6'!G31+P7a!G31+P7b!G31+'P8'!G31),2)</f>
        <v>#VALUE!</v>
      </c>
      <c r="H31" s="176" t="e">
        <f>G31/$G$50</f>
        <v>#VALUE!</v>
      </c>
      <c r="J31" s="91"/>
    </row>
    <row r="32" spans="1:10" ht="5.0999999999999996" customHeight="1">
      <c r="A32" s="129"/>
      <c r="B32" s="131"/>
      <c r="C32" s="128"/>
      <c r="D32" s="122"/>
      <c r="E32" s="292"/>
      <c r="F32" s="122"/>
      <c r="G32" s="122"/>
      <c r="H32" s="148"/>
      <c r="J32" s="91"/>
    </row>
    <row r="33" spans="1:10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SUM(G34:G37)</f>
        <v>#VALUE!</v>
      </c>
      <c r="H33" s="254" t="e">
        <f>SUM(H34:H37)</f>
        <v>#VALUE!</v>
      </c>
      <c r="J33" s="91"/>
    </row>
    <row r="34" spans="1:10" s="90" customFormat="1">
      <c r="A34" s="172" t="s">
        <v>179</v>
      </c>
      <c r="B34" s="278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268">
        <f>ROUND(('P1'!E34+'P2'!E34+'P3'!E34+'P4'!E34+'P5'!E34+'P6'!E34+P7a!E34+P7b!E34+'P8'!E34),2)</f>
        <v>1</v>
      </c>
      <c r="F34" s="169" t="e">
        <f>E34*C34</f>
        <v>#VALUE!</v>
      </c>
      <c r="G34" s="169" t="e">
        <f>ROUND(('P1'!G34+'P2'!G34+'P3'!G34+'P4'!G34+'P5'!G34+'P6'!G34+P7a!G34+P7b!G34+'P8'!G34),2)</f>
        <v>#VALUE!</v>
      </c>
      <c r="H34" s="176" t="e">
        <f>G34/$G$50</f>
        <v>#VALUE!</v>
      </c>
      <c r="J34" s="91"/>
    </row>
    <row r="35" spans="1:10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12" t="str">
        <f>Custos!E33</f>
        <v>km</v>
      </c>
      <c r="E35" s="268">
        <f>ROUND(('P1'!E35+'P2'!E35+'P3'!E35+'P4'!E35+'P5'!E35+'P6'!E35+P7a!E35+P7b!E35+'P8'!E35),2)</f>
        <v>0</v>
      </c>
      <c r="F35" s="169" t="e">
        <f t="shared" ref="F35:F37" si="3">E35*C35</f>
        <v>#VALUE!</v>
      </c>
      <c r="G35" s="169" t="e">
        <f>ROUND(('P1'!G35+'P2'!G35+'P3'!G35+'P4'!G35+'P5'!G35+'P6'!G35+P7a!G35+P7b!G35+'P8'!G35),2)</f>
        <v>#VALUE!</v>
      </c>
      <c r="H35" s="175" t="e">
        <f>G35/$G$50</f>
        <v>#VALUE!</v>
      </c>
      <c r="J35" s="91"/>
    </row>
    <row r="36" spans="1:10" s="90" customFormat="1">
      <c r="A36" s="172" t="s">
        <v>184</v>
      </c>
      <c r="B36" s="278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268">
        <f>ROUND(('P1'!E36+'P2'!E36+'P3'!E36+'P4'!E36+'P5'!E36+'P6'!E36+P7a!E36+P7b!E36+'P8'!E36),2)</f>
        <v>5</v>
      </c>
      <c r="F36" s="169" t="e">
        <f t="shared" si="3"/>
        <v>#VALUE!</v>
      </c>
      <c r="G36" s="169" t="e">
        <f>ROUND(('P1'!G36+'P2'!G36+'P3'!G36+'P4'!G36+'P5'!G36+'P6'!G36+P7a!G36+P7b!G36+'P8'!G36),2)</f>
        <v>#VALUE!</v>
      </c>
      <c r="H36" s="176" t="e">
        <f>G36/$G$50</f>
        <v>#VALUE!</v>
      </c>
      <c r="J36" s="91"/>
    </row>
    <row r="37" spans="1:10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12" t="str">
        <f>Custos!E35</f>
        <v>m</v>
      </c>
      <c r="E37" s="268">
        <f>ROUND(('P1'!E37+'P2'!E37+'P3'!E37+'P4'!E37+'P5'!E37+'P6'!E37+P7a!E37+P7b!E37+'P8'!E37),2)</f>
        <v>109</v>
      </c>
      <c r="F37" s="169" t="e">
        <f t="shared" si="3"/>
        <v>#VALUE!</v>
      </c>
      <c r="G37" s="169" t="e">
        <f>ROUND(('P1'!G37+'P2'!G37+'P3'!G37+'P4'!G37+'P5'!G37+'P6'!G37+P7a!G37+P7b!G37+'P8'!G37),2)</f>
        <v>#VALUE!</v>
      </c>
      <c r="H37" s="175" t="e">
        <f>G37/$G$50</f>
        <v>#VALUE!</v>
      </c>
      <c r="J37" s="91"/>
    </row>
    <row r="38" spans="1:10" s="90" customFormat="1" ht="9" customHeight="1">
      <c r="A38" s="220"/>
      <c r="B38" s="221"/>
      <c r="C38" s="222"/>
      <c r="D38" s="122"/>
      <c r="E38" s="296"/>
      <c r="F38" s="223"/>
      <c r="G38" s="223"/>
      <c r="H38" s="224"/>
      <c r="J38" s="91"/>
    </row>
    <row r="39" spans="1:10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  <c r="J39" s="91"/>
    </row>
    <row r="40" spans="1:10" s="90" customFormat="1">
      <c r="A40" s="172" t="s">
        <v>179</v>
      </c>
      <c r="B40" s="277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268">
        <f>ROUND(('P1'!E40+'P2'!E40+'P3'!E40+'P4'!E40+'P5'!E40+'P6'!E40+P7a!E40+P7b!E40+'P8'!E40),2)</f>
        <v>0.1</v>
      </c>
      <c r="F40" s="169" t="e">
        <f>E40*C40</f>
        <v>#VALUE!</v>
      </c>
      <c r="G40" s="169" t="e">
        <f>ROUND(('P1'!G40+'P2'!G40+'P3'!G40+'P4'!G40+'P5'!G40+'P6'!G40+P7a!G40+P7b!G40+'P8'!G40),2)</f>
        <v>#VALUE!</v>
      </c>
      <c r="H40" s="176" t="e">
        <f>G40/$G$50</f>
        <v>#VALUE!</v>
      </c>
      <c r="J40" s="91"/>
    </row>
    <row r="41" spans="1:10" s="90" customFormat="1">
      <c r="A41" s="172" t="s">
        <v>182</v>
      </c>
      <c r="B41" s="277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268">
        <f>ROUND(('P1'!E41+'P2'!E41+'P3'!E41+'P4'!E41+'P5'!E41+'P6'!E41+P7a!E41+P7b!E41+'P8'!E41),2)</f>
        <v>0.1</v>
      </c>
      <c r="F41" s="169" t="e">
        <f>E41*C41</f>
        <v>#VALUE!</v>
      </c>
      <c r="G41" s="169" t="e">
        <f>ROUND(('P1'!G41+'P2'!G41+'P3'!G41+'P4'!G41+'P5'!G41+'P6'!G41+P7a!G41+P7b!G41+'P8'!G41),2)</f>
        <v>#VALUE!</v>
      </c>
      <c r="H41" s="176" t="e">
        <f>G41/$G$50</f>
        <v>#VALUE!</v>
      </c>
      <c r="J41" s="91"/>
    </row>
    <row r="42" spans="1:10" ht="5.0999999999999996" customHeight="1">
      <c r="A42" s="172"/>
      <c r="B42" s="134"/>
      <c r="C42" s="128"/>
      <c r="D42" s="167"/>
      <c r="E42" s="292"/>
      <c r="F42" s="122"/>
      <c r="G42" s="122"/>
      <c r="H42" s="148"/>
      <c r="J42" s="91"/>
    </row>
    <row r="43" spans="1:10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  <c r="I43" s="87"/>
      <c r="J43" s="91"/>
    </row>
    <row r="44" spans="1:10" ht="5.0999999999999996" customHeight="1">
      <c r="A44" s="246"/>
      <c r="B44" s="134"/>
      <c r="C44" s="128"/>
      <c r="D44" s="122"/>
      <c r="E44" s="292"/>
      <c r="F44" s="122"/>
      <c r="G44" s="122"/>
      <c r="H44" s="148"/>
      <c r="J44" s="91"/>
    </row>
    <row r="45" spans="1:10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  <c r="I45" s="87"/>
      <c r="J45" s="91"/>
    </row>
    <row r="46" spans="1:10" s="90" customFormat="1">
      <c r="A46" s="172" t="s">
        <v>179</v>
      </c>
      <c r="B46" s="173" t="str">
        <f>Custos!B49</f>
        <v>Veículo tipo pick-up 4X4</v>
      </c>
      <c r="C46" s="174" t="e">
        <f>Custos!G49/30</f>
        <v>#VALUE!</v>
      </c>
      <c r="D46" s="212" t="str">
        <f>'P1'!D46</f>
        <v>R$/dia</v>
      </c>
      <c r="E46" s="268">
        <f>ROUND(('P1'!E46+'P2'!E46+'P3'!E46+'P4'!E46+'P5'!E46+'P6'!E46+P7a!E46+P7b!E46+'P8'!E46),2)</f>
        <v>11</v>
      </c>
      <c r="F46" s="275" t="e">
        <f>ROUND(('P1'!F46+'P2'!F46+'P3'!F46+'P4'!F46+'P5'!F46+'P6'!F46+P7a!F46+'P8'!F46),2)</f>
        <v>#VALUE!</v>
      </c>
      <c r="G46" s="169" t="e">
        <f>ROUND(('P1'!G46+'P2'!G46+'P3'!G46+'P4'!G46+'P5'!G46+'P6'!G46+P7a!G46+P7b!G46+'P8'!G46),2)</f>
        <v>#VALUE!</v>
      </c>
      <c r="H46" s="176" t="e">
        <f>G46/$G$50</f>
        <v>#VALUE!</v>
      </c>
      <c r="J46" s="91"/>
    </row>
    <row r="47" spans="1:10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268">
        <f>ROUND(('P1'!E47+'P2'!E47+'P3'!E47+'P4'!E47+'P5'!E47+'P6'!E47+P7a!E47+P7b!E47+'P8'!E47),2)</f>
        <v>35</v>
      </c>
      <c r="F47" s="169" t="e">
        <f t="shared" ref="F47:F48" si="4">E47*C47</f>
        <v>#VALUE!</v>
      </c>
      <c r="G47" s="169" t="e">
        <f>ROUND(('P1'!G47+'P2'!G47+'P3'!G47+'P4'!G47+'P5'!G47+'P6'!G47+P7a!G47+P7b!G47+'P8'!G47),2)</f>
        <v>#VALUE!</v>
      </c>
      <c r="H47" s="176" t="e">
        <f>G47/$G$50</f>
        <v>#VALUE!</v>
      </c>
      <c r="J47" s="91"/>
    </row>
    <row r="48" spans="1:10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268">
        <f>ROUND(('P1'!E48+'P2'!E48+'P3'!E48+'P4'!E48+'P5'!E48+'P6'!E48+P7a!E48+P7b!E48+'P8'!E48),2)</f>
        <v>21</v>
      </c>
      <c r="F48" s="169" t="e">
        <f t="shared" si="4"/>
        <v>#VALUE!</v>
      </c>
      <c r="G48" s="169" t="e">
        <f>ROUND(('P1'!G48+'P2'!G48+'P3'!G48+'P4'!G48+'P5'!G48+'P6'!G48+P7a!G48+P7b!G48+'P8'!G48),2)</f>
        <v>#VALUE!</v>
      </c>
      <c r="H48" s="176" t="e">
        <f>G48/$G$50</f>
        <v>#VALUE!</v>
      </c>
      <c r="J48" s="91"/>
    </row>
    <row r="49" spans="1:10" ht="6" customHeight="1">
      <c r="A49" s="117"/>
      <c r="B49" s="135"/>
      <c r="C49" s="136"/>
      <c r="D49" s="146"/>
      <c r="E49" s="297"/>
      <c r="F49" s="126"/>
      <c r="G49" s="137"/>
      <c r="H49" s="150"/>
      <c r="J49" s="91"/>
    </row>
    <row r="50" spans="1:10" ht="18" customHeight="1">
      <c r="A50" s="462" t="s">
        <v>255</v>
      </c>
      <c r="B50" s="462"/>
      <c r="C50" s="247"/>
      <c r="D50" s="248"/>
      <c r="E50" s="298"/>
      <c r="F50" s="247" t="s">
        <v>236</v>
      </c>
      <c r="G50" s="247" t="e">
        <f>ROUND(G7+G16+G26+G43,2)</f>
        <v>#VALUE!</v>
      </c>
      <c r="H50" s="252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299"/>
      <c r="F51" s="96"/>
      <c r="G51" s="88"/>
      <c r="H51" s="180"/>
      <c r="J51" s="89"/>
    </row>
    <row r="52" spans="1:10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  <c r="J52" s="89"/>
    </row>
    <row r="53" spans="1:10" ht="24" customHeight="1">
      <c r="A53" s="463" t="s">
        <v>286</v>
      </c>
      <c r="B53" s="463"/>
      <c r="C53" s="463"/>
      <c r="D53" s="463"/>
      <c r="E53" s="463"/>
      <c r="F53" s="463"/>
      <c r="G53" s="463"/>
      <c r="H53" s="463"/>
      <c r="J53" s="89"/>
    </row>
    <row r="54" spans="1:10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  <c r="J54" s="89"/>
    </row>
    <row r="55" spans="1:10" ht="13.15" customHeight="1">
      <c r="A55" s="118"/>
      <c r="B55" s="459"/>
      <c r="C55" s="459"/>
      <c r="D55" s="459"/>
      <c r="E55" s="459"/>
      <c r="F55" s="459"/>
      <c r="G55" s="459"/>
      <c r="H55" s="459"/>
      <c r="J55" s="89"/>
    </row>
    <row r="56" spans="1:10" ht="13.15" customHeight="1">
      <c r="A56" s="118"/>
      <c r="B56" s="225"/>
      <c r="C56" s="225"/>
      <c r="D56" s="225"/>
      <c r="E56" s="225"/>
      <c r="F56" s="225"/>
      <c r="G56" s="225"/>
      <c r="H56" s="225"/>
      <c r="J56" s="89"/>
    </row>
    <row r="57" spans="1:10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10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10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10">
      <c r="A60" s="330"/>
      <c r="B60" s="97"/>
      <c r="D60" s="97"/>
      <c r="E60" s="97"/>
      <c r="I60"/>
    </row>
    <row r="61" spans="1:10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10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10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  <row r="64" spans="1:10">
      <c r="E64" s="78"/>
    </row>
    <row r="65" spans="1:6">
      <c r="A65" s="123"/>
      <c r="C65" s="458"/>
      <c r="D65" s="458"/>
      <c r="E65" s="458"/>
      <c r="F65" s="458"/>
    </row>
  </sheetData>
  <sheetProtection algorithmName="SHA-512" hashValue="Q3ynpEqHnLIwGeiyIpVlno4LC5Y8LLKRh1HryT0j1TEOO/l94tPx40yrLW80HvKRLTH/RNyW6/iN3C9kx4S8cA==" saltValue="4H2omwThX7mxNB2pVi1dDA==" spinCount="100000" sheet="1" objects="1" scenarios="1"/>
  <mergeCells count="20">
    <mergeCell ref="A54:H54"/>
    <mergeCell ref="C65:F65"/>
    <mergeCell ref="A62:B62"/>
    <mergeCell ref="C62:F62"/>
    <mergeCell ref="A63:B63"/>
    <mergeCell ref="C63:F6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  <mergeCell ref="B1:H1"/>
    <mergeCell ref="C6:D6"/>
    <mergeCell ref="A50:B50"/>
    <mergeCell ref="A52:H52"/>
    <mergeCell ref="A53:H53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topLeftCell="A3" zoomScaleNormal="100" zoomScaleSheetLayoutView="100" workbookViewId="0">
      <selection activeCell="BH49" sqref="BH49"/>
    </sheetView>
  </sheetViews>
  <sheetFormatPr defaultColWidth="9.140625" defaultRowHeight="15.75"/>
  <cols>
    <col min="1" max="1" width="13.42578125" style="152" customWidth="1"/>
    <col min="2" max="2" width="4.28515625" style="152" customWidth="1"/>
    <col min="3" max="3" width="28.85546875" style="152" customWidth="1"/>
    <col min="4" max="4" width="15.140625" style="152" customWidth="1"/>
    <col min="5" max="5" width="12.7109375" style="152" customWidth="1"/>
    <col min="6" max="18" width="2.7109375" style="152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0" t="s">
        <v>169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</row>
    <row r="2" spans="1:72" ht="18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  <c r="BO2" s="460"/>
      <c r="BP2" s="460"/>
      <c r="BQ2" s="460"/>
      <c r="BR2" s="460"/>
      <c r="BS2" s="460"/>
      <c r="BT2" s="460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264</v>
      </c>
      <c r="B4" s="77"/>
      <c r="C4" s="80"/>
      <c r="D4" s="53"/>
      <c r="E4" s="78"/>
      <c r="F4" s="78"/>
      <c r="G4" s="78"/>
      <c r="H4" s="78"/>
      <c r="I4" s="78"/>
      <c r="J4" s="78"/>
      <c r="AY4" s="465" t="s">
        <v>133</v>
      </c>
      <c r="AZ4" s="465"/>
      <c r="BA4" s="465"/>
      <c r="BB4" s="465"/>
      <c r="BC4" s="466" t="str">
        <f>Município!H4</f>
        <v>Inserir data na capa</v>
      </c>
      <c r="BD4" s="466"/>
      <c r="BE4" s="466"/>
      <c r="BF4" s="466"/>
      <c r="BG4" s="466"/>
      <c r="BH4" s="466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Resplendor/MG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</row>
    <row r="8" spans="1:72" ht="19.5" customHeight="1">
      <c r="A8" s="472" t="s">
        <v>265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</row>
    <row r="9" spans="1:72" ht="19.5" customHeight="1">
      <c r="A9" s="470" t="s">
        <v>266</v>
      </c>
      <c r="B9" s="469" t="s">
        <v>171</v>
      </c>
      <c r="C9" s="471"/>
      <c r="D9" s="476" t="s">
        <v>267</v>
      </c>
      <c r="E9" s="474" t="s">
        <v>268</v>
      </c>
      <c r="F9" s="467" t="s">
        <v>174</v>
      </c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329"/>
      <c r="BJ9" s="329"/>
      <c r="BK9" s="329"/>
      <c r="BL9" s="329"/>
      <c r="BM9" s="329"/>
      <c r="BN9" s="329"/>
      <c r="BO9" s="331"/>
      <c r="BP9" s="331"/>
      <c r="BQ9" s="331"/>
      <c r="BR9" s="331"/>
      <c r="BS9" s="331"/>
      <c r="BT9" s="331"/>
    </row>
    <row r="10" spans="1:72" ht="19.5" customHeight="1">
      <c r="A10" s="470"/>
      <c r="B10" s="469"/>
      <c r="C10" s="471"/>
      <c r="D10" s="476"/>
      <c r="E10" s="467"/>
      <c r="F10" s="262" t="s">
        <v>202</v>
      </c>
      <c r="G10" s="469">
        <v>1</v>
      </c>
      <c r="H10" s="470"/>
      <c r="I10" s="470"/>
      <c r="J10" s="470"/>
      <c r="K10" s="470"/>
      <c r="L10" s="471"/>
      <c r="M10" s="469">
        <v>2</v>
      </c>
      <c r="N10" s="470"/>
      <c r="O10" s="470"/>
      <c r="P10" s="470"/>
      <c r="Q10" s="470"/>
      <c r="R10" s="471"/>
      <c r="S10" s="469">
        <v>3</v>
      </c>
      <c r="T10" s="470"/>
      <c r="U10" s="470"/>
      <c r="V10" s="470"/>
      <c r="W10" s="470"/>
      <c r="X10" s="471"/>
      <c r="Y10" s="469">
        <v>4</v>
      </c>
      <c r="Z10" s="470"/>
      <c r="AA10" s="470"/>
      <c r="AB10" s="470"/>
      <c r="AC10" s="470"/>
      <c r="AD10" s="471"/>
      <c r="AE10" s="469">
        <v>5</v>
      </c>
      <c r="AF10" s="470"/>
      <c r="AG10" s="470"/>
      <c r="AH10" s="470"/>
      <c r="AI10" s="470"/>
      <c r="AJ10" s="471"/>
      <c r="AK10" s="469">
        <v>6</v>
      </c>
      <c r="AL10" s="470"/>
      <c r="AM10" s="470"/>
      <c r="AN10" s="470"/>
      <c r="AO10" s="470"/>
      <c r="AP10" s="471"/>
      <c r="AQ10" s="469">
        <v>7</v>
      </c>
      <c r="AR10" s="470"/>
      <c r="AS10" s="470"/>
      <c r="AT10" s="470"/>
      <c r="AU10" s="470"/>
      <c r="AV10" s="471"/>
      <c r="AW10" s="469">
        <v>8</v>
      </c>
      <c r="AX10" s="470"/>
      <c r="AY10" s="470"/>
      <c r="AZ10" s="470"/>
      <c r="BA10" s="470"/>
      <c r="BB10" s="471"/>
      <c r="BC10" s="469">
        <v>9</v>
      </c>
      <c r="BD10" s="470"/>
      <c r="BE10" s="470"/>
      <c r="BF10" s="470"/>
      <c r="BG10" s="470"/>
      <c r="BH10" s="471"/>
      <c r="BI10" s="469">
        <v>10</v>
      </c>
      <c r="BJ10" s="470"/>
      <c r="BK10" s="470"/>
      <c r="BL10" s="470"/>
      <c r="BM10" s="470"/>
      <c r="BN10" s="471"/>
      <c r="BO10" s="469">
        <v>10</v>
      </c>
      <c r="BP10" s="470"/>
      <c r="BQ10" s="470"/>
      <c r="BR10" s="470"/>
      <c r="BS10" s="470"/>
      <c r="BT10" s="471"/>
    </row>
    <row r="11" spans="1:72" ht="27" customHeight="1">
      <c r="A11" s="473"/>
      <c r="B11" s="474"/>
      <c r="C11" s="475"/>
      <c r="D11" s="269" t="s">
        <v>236</v>
      </c>
      <c r="E11" s="269" t="s">
        <v>158</v>
      </c>
      <c r="F11" s="186" t="s">
        <v>202</v>
      </c>
      <c r="G11" s="325">
        <v>5</v>
      </c>
      <c r="H11" s="325">
        <v>10</v>
      </c>
      <c r="I11" s="325">
        <v>15</v>
      </c>
      <c r="J11" s="325">
        <v>20</v>
      </c>
      <c r="K11" s="325">
        <v>25</v>
      </c>
      <c r="L11" s="325">
        <v>30</v>
      </c>
      <c r="M11" s="325">
        <v>35</v>
      </c>
      <c r="N11" s="325">
        <v>40</v>
      </c>
      <c r="O11" s="325">
        <v>45</v>
      </c>
      <c r="P11" s="325">
        <v>50</v>
      </c>
      <c r="Q11" s="325">
        <v>55</v>
      </c>
      <c r="R11" s="325">
        <v>60</v>
      </c>
      <c r="S11" s="325">
        <v>65</v>
      </c>
      <c r="T11" s="325">
        <v>70</v>
      </c>
      <c r="U11" s="325">
        <v>75</v>
      </c>
      <c r="V11" s="325">
        <v>80</v>
      </c>
      <c r="W11" s="325">
        <v>85</v>
      </c>
      <c r="X11" s="325">
        <v>90</v>
      </c>
      <c r="Y11" s="325">
        <v>95</v>
      </c>
      <c r="Z11" s="325">
        <v>100</v>
      </c>
      <c r="AA11" s="325">
        <v>105</v>
      </c>
      <c r="AB11" s="325">
        <v>110</v>
      </c>
      <c r="AC11" s="325">
        <v>115</v>
      </c>
      <c r="AD11" s="325">
        <v>120</v>
      </c>
      <c r="AE11" s="325">
        <v>125</v>
      </c>
      <c r="AF11" s="325">
        <v>130</v>
      </c>
      <c r="AG11" s="325">
        <v>135</v>
      </c>
      <c r="AH11" s="325">
        <v>140</v>
      </c>
      <c r="AI11" s="325">
        <v>145</v>
      </c>
      <c r="AJ11" s="325">
        <v>150</v>
      </c>
      <c r="AK11" s="325">
        <v>155</v>
      </c>
      <c r="AL11" s="325">
        <v>160</v>
      </c>
      <c r="AM11" s="325">
        <v>165</v>
      </c>
      <c r="AN11" s="325">
        <v>170</v>
      </c>
      <c r="AO11" s="325">
        <v>175</v>
      </c>
      <c r="AP11" s="325">
        <v>180</v>
      </c>
      <c r="AQ11" s="325">
        <v>185</v>
      </c>
      <c r="AR11" s="325">
        <v>190</v>
      </c>
      <c r="AS11" s="325">
        <v>195</v>
      </c>
      <c r="AT11" s="325">
        <v>200</v>
      </c>
      <c r="AU11" s="325">
        <v>205</v>
      </c>
      <c r="AV11" s="325">
        <v>210</v>
      </c>
      <c r="AW11" s="325">
        <v>215</v>
      </c>
      <c r="AX11" s="325">
        <v>220</v>
      </c>
      <c r="AY11" s="325">
        <v>225</v>
      </c>
      <c r="AZ11" s="325">
        <v>230</v>
      </c>
      <c r="BA11" s="325">
        <v>235</v>
      </c>
      <c r="BB11" s="325">
        <v>240</v>
      </c>
      <c r="BC11" s="325">
        <v>245</v>
      </c>
      <c r="BD11" s="325">
        <v>250</v>
      </c>
      <c r="BE11" s="325">
        <v>255</v>
      </c>
      <c r="BF11" s="325">
        <v>260</v>
      </c>
      <c r="BG11" s="325">
        <v>265</v>
      </c>
      <c r="BH11" s="325">
        <v>270</v>
      </c>
      <c r="BI11" s="325">
        <v>275</v>
      </c>
      <c r="BJ11" s="325">
        <v>280</v>
      </c>
      <c r="BK11" s="325">
        <v>285</v>
      </c>
      <c r="BL11" s="325">
        <v>290</v>
      </c>
      <c r="BM11" s="325">
        <v>295</v>
      </c>
      <c r="BN11" s="325">
        <v>300</v>
      </c>
      <c r="BO11" s="325">
        <v>305</v>
      </c>
      <c r="BP11" s="325">
        <v>310</v>
      </c>
      <c r="BQ11" s="325">
        <v>315</v>
      </c>
      <c r="BR11" s="325">
        <v>320</v>
      </c>
      <c r="BS11" s="325">
        <v>325</v>
      </c>
      <c r="BT11" s="325">
        <v>330</v>
      </c>
    </row>
    <row r="12" spans="1:72" ht="3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72" ht="22.5" customHeight="1">
      <c r="A13" s="188">
        <v>1</v>
      </c>
      <c r="B13" s="189" t="str">
        <f>'P1'!C2</f>
        <v>Plano de Trabalho</v>
      </c>
      <c r="C13" s="183"/>
      <c r="D13" s="190" t="e">
        <f>ROUND('P1'!G50,2)</f>
        <v>#VALUE!</v>
      </c>
      <c r="E13" s="191" t="e">
        <f>D13/$D$32</f>
        <v>#VALUE!</v>
      </c>
      <c r="F13" s="192"/>
      <c r="G13" s="195"/>
      <c r="H13" s="195"/>
      <c r="I13" s="179"/>
      <c r="J13" s="271"/>
      <c r="K13" s="200"/>
      <c r="L13" s="202"/>
      <c r="M13" s="202"/>
      <c r="N13" s="20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</row>
    <row r="14" spans="1:72" ht="6.6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72" ht="22.5" customHeight="1">
      <c r="A15" s="188">
        <v>2</v>
      </c>
      <c r="B15" s="189" t="str">
        <f>'P2'!C2</f>
        <v>Estudos Topográficos</v>
      </c>
      <c r="C15" s="183"/>
      <c r="D15" s="194" t="e">
        <f>ROUND('P2'!G50,2)</f>
        <v>#VALUE!</v>
      </c>
      <c r="E15" s="191" t="e">
        <f>D15/$D$32</f>
        <v>#VALUE!</v>
      </c>
      <c r="F15" s="193"/>
      <c r="G15" s="178"/>
      <c r="H15" s="178"/>
      <c r="I15" s="178"/>
      <c r="J15" s="178"/>
      <c r="K15" s="178"/>
      <c r="L15" s="178"/>
      <c r="M15" s="178"/>
      <c r="N15" s="178"/>
      <c r="O15" s="178"/>
      <c r="P15" s="179"/>
      <c r="Q15" s="179"/>
      <c r="R15" s="179"/>
      <c r="S15" s="271"/>
      <c r="T15" s="271"/>
      <c r="U15" s="271"/>
      <c r="V15" s="200"/>
      <c r="W15" s="200"/>
      <c r="X15" s="200"/>
      <c r="Y15" s="200"/>
      <c r="Z15" s="197"/>
      <c r="AA15" s="197"/>
      <c r="AB15" s="197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</row>
    <row r="16" spans="1:72" ht="7.5" customHeight="1"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BI16" s="193"/>
      <c r="BJ16" s="193"/>
      <c r="BK16" s="193"/>
      <c r="BL16" s="193"/>
      <c r="BM16" s="193"/>
      <c r="BN16" s="193"/>
    </row>
    <row r="17" spans="1:72" ht="22.5" customHeight="1">
      <c r="A17" s="188">
        <v>3</v>
      </c>
      <c r="B17" s="189" t="str">
        <f>'P3'!C2</f>
        <v>Cadastro Técnico</v>
      </c>
      <c r="C17" s="183"/>
      <c r="D17" s="190" t="e">
        <f>ROUND('P3'!G50,2)</f>
        <v>#VALUE!</v>
      </c>
      <c r="E17" s="191" t="e">
        <f>D17/$D$32</f>
        <v>#VALUE!</v>
      </c>
      <c r="F17" s="193"/>
      <c r="G17" s="178"/>
      <c r="H17" s="178"/>
      <c r="I17" s="178"/>
      <c r="J17" s="178"/>
      <c r="K17" s="178"/>
      <c r="L17" s="178"/>
      <c r="M17" s="178"/>
      <c r="N17" s="178"/>
      <c r="O17" s="178"/>
      <c r="P17" s="179"/>
      <c r="Q17" s="179"/>
      <c r="R17" s="179"/>
      <c r="S17" s="271"/>
      <c r="T17" s="271"/>
      <c r="U17" s="271"/>
      <c r="V17" s="200"/>
      <c r="W17" s="200"/>
      <c r="X17" s="200"/>
      <c r="Y17" s="200"/>
      <c r="Z17" s="197"/>
      <c r="AA17" s="197"/>
      <c r="AB17" s="197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</row>
    <row r="18" spans="1:72" ht="6.6" customHeight="1">
      <c r="A18" s="187"/>
      <c r="B18" s="187"/>
      <c r="C18" s="187"/>
      <c r="D18" s="196"/>
      <c r="E18" s="211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72" ht="22.5" customHeight="1">
      <c r="A19" s="188">
        <v>4</v>
      </c>
      <c r="B19" s="189" t="str">
        <f>'P4'!C2</f>
        <v>Estudo de Concepção</v>
      </c>
      <c r="C19" s="183"/>
      <c r="D19" s="190" t="e">
        <f>ROUND('P4'!G50,2)</f>
        <v>#VALUE!</v>
      </c>
      <c r="E19" s="191" t="e">
        <f>D19/$D$32</f>
        <v>#VALUE!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  <c r="AA19" s="179"/>
      <c r="AB19" s="179"/>
      <c r="AC19" s="271"/>
      <c r="AD19" s="271"/>
      <c r="AE19" s="271"/>
      <c r="AF19" s="200"/>
      <c r="AG19" s="200"/>
      <c r="AH19" s="200"/>
      <c r="AI19" s="197"/>
      <c r="AJ19" s="197"/>
      <c r="AK19" s="197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</row>
    <row r="20" spans="1:72" ht="6.6" customHeight="1">
      <c r="A20" s="187"/>
      <c r="B20" s="187"/>
      <c r="C20" s="187"/>
      <c r="D20" s="196"/>
      <c r="E20" s="211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BI20" s="193"/>
      <c r="BJ20" s="193"/>
      <c r="BK20" s="193"/>
      <c r="BL20" s="193"/>
      <c r="BM20" s="193"/>
      <c r="BN20" s="193"/>
    </row>
    <row r="21" spans="1:72" ht="22.5" customHeight="1">
      <c r="A21" s="188">
        <v>5</v>
      </c>
      <c r="B21" s="189" t="str">
        <f>'P5'!C2</f>
        <v>Projeto Básico</v>
      </c>
      <c r="C21" s="183"/>
      <c r="D21" s="194" t="e">
        <f>ROUND('P5'!G50,2)</f>
        <v>#VALUE!</v>
      </c>
      <c r="E21" s="191" t="e">
        <f>D21/$D$32</f>
        <v>#VALUE!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9"/>
      <c r="AM21" s="179"/>
      <c r="AN21" s="179"/>
      <c r="AO21" s="271"/>
      <c r="AP21" s="271"/>
      <c r="AQ21" s="271"/>
      <c r="AR21" s="200"/>
      <c r="AS21" s="200"/>
      <c r="AT21" s="200"/>
      <c r="AU21" s="197"/>
      <c r="AV21" s="197"/>
      <c r="AW21" s="197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</row>
    <row r="22" spans="1:72" ht="6.6" customHeight="1">
      <c r="A22" s="187"/>
      <c r="B22" s="187"/>
      <c r="C22" s="187"/>
      <c r="D22" s="196"/>
      <c r="E22" s="211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BI22" s="193"/>
      <c r="BJ22" s="193"/>
      <c r="BK22" s="193"/>
      <c r="BL22" s="193"/>
      <c r="BM22" s="193"/>
      <c r="BN22" s="193"/>
    </row>
    <row r="23" spans="1:72" ht="22.5" customHeight="1">
      <c r="A23" s="188">
        <v>6</v>
      </c>
      <c r="B23" s="189" t="str">
        <f>'P6'!C2</f>
        <v>Estudos Geotécnicos</v>
      </c>
      <c r="C23" s="183"/>
      <c r="D23" s="194" t="e">
        <f>ROUND('P6'!G50,2)</f>
        <v>#VALUE!</v>
      </c>
      <c r="E23" s="191" t="e">
        <f>D23/$D$32</f>
        <v>#VALUE!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79"/>
      <c r="AK23" s="179"/>
      <c r="AL23" s="271"/>
      <c r="AM23" s="271"/>
      <c r="AN23" s="271"/>
      <c r="AO23" s="200"/>
      <c r="AP23" s="200"/>
      <c r="AQ23" s="200"/>
      <c r="AR23" s="197"/>
      <c r="AS23" s="197"/>
      <c r="AT23" s="197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</row>
    <row r="24" spans="1:72" ht="6.6" customHeight="1">
      <c r="A24" s="187"/>
      <c r="B24" s="187"/>
      <c r="C24" s="187"/>
      <c r="D24" s="196"/>
      <c r="E24" s="211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BI24" s="193"/>
      <c r="BJ24" s="193"/>
      <c r="BK24" s="193"/>
      <c r="BL24" s="193"/>
      <c r="BM24" s="193"/>
      <c r="BN24" s="193"/>
    </row>
    <row r="25" spans="1:72" ht="22.5" customHeight="1">
      <c r="A25" s="188">
        <v>7</v>
      </c>
      <c r="B25" s="189" t="str">
        <f>P7a!C2</f>
        <v>Estudo Ambiental - Parte 1</v>
      </c>
      <c r="C25" s="183"/>
      <c r="D25" s="194" t="e">
        <f>ROUND(P7a!G50,2)</f>
        <v>#VALUE!</v>
      </c>
      <c r="E25" s="191" t="e">
        <f>D25/$D$32</f>
        <v>#VALUE!</v>
      </c>
      <c r="F25" s="193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9"/>
      <c r="AA25" s="179"/>
      <c r="AB25" s="179"/>
      <c r="AC25" s="271"/>
      <c r="AD25" s="271"/>
      <c r="AE25" s="271"/>
      <c r="AF25" s="200"/>
      <c r="AG25" s="200"/>
      <c r="AH25" s="200"/>
      <c r="AI25" s="197"/>
      <c r="AJ25" s="197"/>
      <c r="AK25" s="197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</row>
    <row r="26" spans="1:72" ht="6.6" customHeight="1">
      <c r="A26" s="187"/>
      <c r="B26" s="187"/>
      <c r="C26" s="187"/>
      <c r="D26" s="196"/>
      <c r="E26" s="211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BI26" s="193"/>
      <c r="BJ26" s="193"/>
      <c r="BK26" s="193"/>
      <c r="BL26" s="193"/>
      <c r="BM26" s="193"/>
      <c r="BN26" s="193"/>
    </row>
    <row r="27" spans="1:72" ht="22.5" customHeight="1">
      <c r="A27" s="188">
        <v>7</v>
      </c>
      <c r="B27" s="189" t="str">
        <f>P7b!C2</f>
        <v>Estudo Ambiental - Parte 2</v>
      </c>
      <c r="C27" s="183"/>
      <c r="D27" s="194" t="e">
        <f>ROUND(P7b!G50,2)</f>
        <v>#VALUE!</v>
      </c>
      <c r="E27" s="191" t="e">
        <f>D27/$D$32</f>
        <v>#VALUE!</v>
      </c>
      <c r="F27" s="193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179"/>
      <c r="AN27" s="179"/>
      <c r="AO27" s="271"/>
      <c r="AP27" s="271"/>
      <c r="AQ27" s="271"/>
      <c r="AR27" s="200"/>
      <c r="AS27" s="200"/>
      <c r="AT27" s="200"/>
      <c r="AU27" s="197"/>
      <c r="AV27" s="197"/>
      <c r="AW27" s="197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</row>
    <row r="28" spans="1:72" ht="6.6" customHeight="1">
      <c r="A28" s="187"/>
      <c r="B28" s="187"/>
      <c r="C28" s="187"/>
      <c r="D28" s="196"/>
      <c r="E28" s="211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BI28" s="193"/>
    </row>
    <row r="29" spans="1:72" ht="22.5" customHeight="1">
      <c r="A29" s="188">
        <v>8</v>
      </c>
      <c r="B29" s="189" t="str">
        <f>'P8'!C2</f>
        <v>Projeto Executivo</v>
      </c>
      <c r="C29" s="183"/>
      <c r="D29" s="190" t="e">
        <f>ROUND('P8'!G50,2)</f>
        <v>#VALUE!</v>
      </c>
      <c r="E29" s="191" t="e">
        <f>D29/$D$32</f>
        <v>#VALUE!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9"/>
      <c r="AX29" s="179"/>
      <c r="AY29" s="179"/>
      <c r="AZ29" s="271"/>
      <c r="BA29" s="271"/>
      <c r="BB29" s="271"/>
      <c r="BC29" s="200"/>
      <c r="BD29" s="200"/>
      <c r="BE29" s="200"/>
      <c r="BF29" s="197"/>
      <c r="BG29" s="197"/>
      <c r="BH29" s="197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</row>
    <row r="30" spans="1:72" ht="22.5" customHeight="1">
      <c r="A30" s="188" t="s">
        <v>202</v>
      </c>
      <c r="B30" s="189" t="s">
        <v>278</v>
      </c>
      <c r="C30" s="183"/>
      <c r="D30" s="190" t="s">
        <v>202</v>
      </c>
      <c r="E30" s="191" t="s">
        <v>202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333"/>
      <c r="BP30" s="333"/>
      <c r="BQ30" s="333"/>
      <c r="BR30" s="333"/>
      <c r="BS30" s="333"/>
      <c r="BT30" s="333"/>
    </row>
    <row r="31" spans="1:72" ht="6.6" customHeigh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72" ht="22.15" customHeight="1">
      <c r="A32" s="472" t="s">
        <v>105</v>
      </c>
      <c r="B32" s="472"/>
      <c r="C32" s="472"/>
      <c r="D32" s="260" t="e">
        <f>SUM(D13:D31)</f>
        <v>#VALUE!</v>
      </c>
      <c r="E32" s="261" t="e">
        <f>ROUND(SUM(E13:E31),2)</f>
        <v>#VALUE!</v>
      </c>
      <c r="F32" s="261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3"/>
      <c r="B35" s="198"/>
      <c r="C35" s="76" t="s">
        <v>269</v>
      </c>
      <c r="D35" s="155"/>
      <c r="E35" s="76"/>
      <c r="G35" s="200"/>
      <c r="H35" s="200"/>
      <c r="I35" s="76" t="s">
        <v>272</v>
      </c>
      <c r="AE35" s="464" t="s">
        <v>285</v>
      </c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</row>
    <row r="36" spans="1:71" ht="22.5" customHeight="1">
      <c r="A36" s="76"/>
      <c r="B36" s="199"/>
      <c r="C36" s="76" t="s">
        <v>271</v>
      </c>
      <c r="D36" s="155"/>
      <c r="E36" s="76"/>
      <c r="G36" s="202"/>
      <c r="H36" s="202"/>
      <c r="I36" s="76" t="s">
        <v>274</v>
      </c>
      <c r="AE36" s="464" t="s">
        <v>286</v>
      </c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</row>
    <row r="37" spans="1:71" ht="22.5" customHeight="1">
      <c r="A37" s="76"/>
      <c r="B37" s="201"/>
      <c r="C37" s="76" t="s">
        <v>273</v>
      </c>
      <c r="D37" s="155"/>
      <c r="E37" s="76"/>
      <c r="G37" s="332"/>
      <c r="H37" s="332"/>
      <c r="I37" s="76" t="s">
        <v>279</v>
      </c>
      <c r="AE37" s="464" t="s">
        <v>287</v>
      </c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</row>
    <row r="38" spans="1:71" ht="22.5" customHeight="1">
      <c r="B38" s="271"/>
      <c r="C38" s="155" t="s">
        <v>270</v>
      </c>
      <c r="D38" s="155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5"/>
      <c r="E39" s="76"/>
      <c r="F39" s="153"/>
      <c r="G39" s="153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6"/>
      <c r="B40" s="326"/>
      <c r="C40" s="327"/>
      <c r="D40" s="327"/>
      <c r="E40" s="326"/>
      <c r="F40" s="327"/>
      <c r="G40" s="327"/>
      <c r="H40" s="327"/>
      <c r="K40" s="327"/>
      <c r="L40" s="327"/>
      <c r="P40" s="32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</row>
    <row r="41" spans="1:71">
      <c r="C41" s="78"/>
      <c r="L41" s="257"/>
    </row>
    <row r="42" spans="1:71">
      <c r="L42" s="395"/>
      <c r="M42" s="395"/>
      <c r="N42" s="395"/>
      <c r="O42" s="395"/>
      <c r="P42" s="395"/>
      <c r="Q42" s="395"/>
      <c r="R42" s="395"/>
      <c r="S42" s="395"/>
      <c r="T42" s="395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1" customWidth="1"/>
    <col min="3" max="3" width="28.140625" style="151" customWidth="1"/>
    <col min="4" max="4" width="14.140625" style="151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77" t="s">
        <v>169</v>
      </c>
      <c r="C1" s="478"/>
      <c r="D1" s="478"/>
      <c r="E1" s="478"/>
    </row>
    <row r="2" spans="1:12">
      <c r="A2" s="60"/>
      <c r="B2" s="181"/>
      <c r="C2" s="181"/>
      <c r="D2" s="181"/>
      <c r="E2" s="60"/>
    </row>
    <row r="3" spans="1:12" ht="22.5" customHeight="1">
      <c r="A3" s="59" t="s">
        <v>275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Resplendor/MG</v>
      </c>
      <c r="C5" s="64"/>
      <c r="D5" s="64"/>
      <c r="E5" s="60"/>
    </row>
    <row r="7" spans="1:12" s="147" customFormat="1" ht="33.6" customHeight="1">
      <c r="A7" s="479" t="s">
        <v>237</v>
      </c>
      <c r="B7" s="479"/>
      <c r="C7" s="479"/>
      <c r="D7" s="279" t="s">
        <v>276</v>
      </c>
      <c r="E7" s="280" t="s">
        <v>173</v>
      </c>
      <c r="F7"/>
      <c r="G7"/>
      <c r="H7"/>
      <c r="I7"/>
      <c r="J7"/>
      <c r="K7"/>
      <c r="L7"/>
    </row>
    <row r="8" spans="1:12" ht="22.5" customHeight="1">
      <c r="A8" s="177" t="s">
        <v>246</v>
      </c>
      <c r="B8" s="182" t="str">
        <f>Cronograma!B13</f>
        <v>Plano de Trabalho</v>
      </c>
      <c r="C8" s="184"/>
      <c r="D8" s="266" t="e">
        <f>E8/$E$17</f>
        <v>#VALUE!</v>
      </c>
      <c r="E8" s="263" t="e">
        <f>Cronograma!D13</f>
        <v>#VALUE!</v>
      </c>
    </row>
    <row r="9" spans="1:12" ht="22.5" customHeight="1">
      <c r="A9" s="177" t="s">
        <v>256</v>
      </c>
      <c r="B9" s="182" t="str">
        <f>Cronograma!B15</f>
        <v>Estudos Topográficos</v>
      </c>
      <c r="C9" s="184"/>
      <c r="D9" s="266" t="e">
        <f>E9/$E$17</f>
        <v>#VALUE!</v>
      </c>
      <c r="E9" s="263" t="e">
        <f>Cronograma!D15</f>
        <v>#VALUE!</v>
      </c>
    </row>
    <row r="10" spans="1:12" ht="22.5" customHeight="1">
      <c r="A10" s="177" t="s">
        <v>257</v>
      </c>
      <c r="B10" s="182" t="str">
        <f>Cronograma!B17</f>
        <v>Cadastro Técnico</v>
      </c>
      <c r="C10" s="184"/>
      <c r="D10" s="266" t="e">
        <f t="shared" ref="D10:D16" si="0">E10/$E$17</f>
        <v>#VALUE!</v>
      </c>
      <c r="E10" s="263" t="e">
        <f>Cronograma!D17</f>
        <v>#VALUE!</v>
      </c>
    </row>
    <row r="11" spans="1:12" ht="22.5" customHeight="1">
      <c r="A11" s="177" t="s">
        <v>258</v>
      </c>
      <c r="B11" s="182" t="str">
        <f>Cronograma!B19</f>
        <v>Estudo de Concepção</v>
      </c>
      <c r="C11" s="184"/>
      <c r="D11" s="266" t="e">
        <f t="shared" ref="D11" si="1">E11/$E$17</f>
        <v>#VALUE!</v>
      </c>
      <c r="E11" s="263" t="e">
        <f>Cronograma!D19</f>
        <v>#VALUE!</v>
      </c>
    </row>
    <row r="12" spans="1:12" ht="22.5" customHeight="1">
      <c r="A12" s="177" t="s">
        <v>259</v>
      </c>
      <c r="B12" s="182" t="str">
        <f>Cronograma!B21</f>
        <v>Projeto Básico</v>
      </c>
      <c r="C12" s="184"/>
      <c r="D12" s="266" t="e">
        <f t="shared" si="0"/>
        <v>#VALUE!</v>
      </c>
      <c r="E12" s="263" t="e">
        <f>Cronograma!D21</f>
        <v>#VALUE!</v>
      </c>
    </row>
    <row r="13" spans="1:12" ht="22.5" customHeight="1">
      <c r="A13" s="177" t="s">
        <v>260</v>
      </c>
      <c r="B13" s="182" t="str">
        <f>Cronograma!B23</f>
        <v>Estudos Geotécnicos</v>
      </c>
      <c r="C13" s="184"/>
      <c r="D13" s="266" t="e">
        <f t="shared" si="0"/>
        <v>#VALUE!</v>
      </c>
      <c r="E13" s="263" t="e">
        <f>Cronograma!D23</f>
        <v>#VALUE!</v>
      </c>
    </row>
    <row r="14" spans="1:12" ht="22.5" customHeight="1">
      <c r="A14" s="177" t="s">
        <v>261</v>
      </c>
      <c r="B14" s="182" t="str">
        <f>Cronograma!B25</f>
        <v>Estudo Ambiental - Parte 1</v>
      </c>
      <c r="C14" s="184"/>
      <c r="D14" s="266" t="e">
        <f t="shared" si="0"/>
        <v>#VALUE!</v>
      </c>
      <c r="E14" s="263" t="e">
        <f>Cronograma!D25</f>
        <v>#VALUE!</v>
      </c>
    </row>
    <row r="15" spans="1:12" ht="22.5" customHeight="1">
      <c r="A15" s="177" t="s">
        <v>261</v>
      </c>
      <c r="B15" s="182" t="str">
        <f>Cronograma!B27</f>
        <v>Estudo Ambiental - Parte 2</v>
      </c>
      <c r="C15" s="184"/>
      <c r="D15" s="266" t="e">
        <f t="shared" si="0"/>
        <v>#VALUE!</v>
      </c>
      <c r="E15" s="263" t="e">
        <f>Cronograma!D27</f>
        <v>#VALUE!</v>
      </c>
    </row>
    <row r="16" spans="1:12" ht="22.5" customHeight="1">
      <c r="A16" s="177" t="s">
        <v>262</v>
      </c>
      <c r="B16" s="182" t="str">
        <f>Cronograma!B29</f>
        <v>Projeto Executivo</v>
      </c>
      <c r="C16" s="185"/>
      <c r="D16" s="267" t="e">
        <f t="shared" si="0"/>
        <v>#VALUE!</v>
      </c>
      <c r="E16" s="263" t="e">
        <f>Cronograma!D29</f>
        <v>#VALUE!</v>
      </c>
    </row>
    <row r="17" spans="1:5" ht="22.5" customHeight="1">
      <c r="A17" s="480"/>
      <c r="B17" s="480"/>
      <c r="C17" s="281" t="s">
        <v>244</v>
      </c>
      <c r="D17" s="282" t="e">
        <f>SUM(D8:D16)</f>
        <v>#VALUE!</v>
      </c>
      <c r="E17" s="283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15"/>
      <c r="B1" s="415"/>
      <c r="C1" s="415"/>
      <c r="D1" s="415"/>
      <c r="E1" s="415"/>
      <c r="F1" s="415"/>
      <c r="G1" s="415"/>
    </row>
    <row r="2" spans="1:7">
      <c r="A2" s="415"/>
      <c r="B2" s="415"/>
      <c r="C2" s="415"/>
      <c r="D2" s="415"/>
      <c r="E2" s="415"/>
      <c r="F2" s="415"/>
      <c r="G2" s="415"/>
    </row>
    <row r="3" spans="1:7">
      <c r="A3" s="415"/>
      <c r="B3" s="415"/>
      <c r="C3" s="415"/>
      <c r="D3" s="415"/>
      <c r="E3" s="415"/>
      <c r="F3" s="415"/>
      <c r="G3" s="415"/>
    </row>
    <row r="4" spans="1:7">
      <c r="A4" s="415"/>
      <c r="B4" s="415"/>
      <c r="C4" s="415"/>
      <c r="D4" s="415"/>
      <c r="E4" s="415"/>
      <c r="F4" s="415"/>
      <c r="G4" s="415"/>
    </row>
    <row r="5" spans="1:7">
      <c r="A5" s="415"/>
      <c r="B5" s="415"/>
      <c r="C5" s="415"/>
      <c r="D5" s="415"/>
      <c r="E5" s="415"/>
      <c r="F5" s="415"/>
      <c r="G5" s="415"/>
    </row>
    <row r="6" spans="1:7">
      <c r="A6" s="415"/>
      <c r="B6" s="415"/>
      <c r="C6" s="415"/>
      <c r="D6" s="415"/>
      <c r="E6" s="415"/>
      <c r="F6" s="415"/>
      <c r="G6" s="415"/>
    </row>
    <row r="7" spans="1:7">
      <c r="A7" s="415"/>
      <c r="B7" s="415"/>
      <c r="C7" s="415"/>
      <c r="D7" s="415"/>
      <c r="E7" s="415"/>
      <c r="F7" s="415"/>
      <c r="G7" s="415"/>
    </row>
    <row r="8" spans="1:7">
      <c r="A8" s="415"/>
      <c r="B8" s="415"/>
      <c r="C8" s="415"/>
      <c r="D8" s="415"/>
      <c r="E8" s="415"/>
      <c r="F8" s="415"/>
      <c r="G8" s="415"/>
    </row>
    <row r="9" spans="1:7">
      <c r="A9" s="415"/>
      <c r="B9" s="415"/>
      <c r="C9" s="415"/>
      <c r="D9" s="415"/>
      <c r="E9" s="415"/>
      <c r="F9" s="415"/>
      <c r="G9" s="415"/>
    </row>
    <row r="10" spans="1:7">
      <c r="A10" s="416" t="s">
        <v>2</v>
      </c>
      <c r="B10" s="416"/>
      <c r="C10" s="416"/>
      <c r="D10" s="416"/>
      <c r="E10" s="416"/>
      <c r="F10" s="416"/>
      <c r="G10" s="416"/>
    </row>
    <row r="11" spans="1:7">
      <c r="A11" s="416" t="s">
        <v>3</v>
      </c>
      <c r="B11" s="416"/>
      <c r="C11" s="416"/>
      <c r="D11" s="416"/>
      <c r="E11" s="416"/>
      <c r="F11" s="416"/>
      <c r="G11" s="416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16" t="s">
        <v>4</v>
      </c>
      <c r="C13" s="416"/>
      <c r="D13" s="416"/>
      <c r="E13" s="416"/>
      <c r="F13" s="416"/>
      <c r="G13" s="51" t="s">
        <v>5</v>
      </c>
    </row>
    <row r="14" spans="1:7" ht="21.75" customHeight="1" thickBot="1">
      <c r="A14" s="417" t="s">
        <v>6</v>
      </c>
      <c r="B14" s="417"/>
      <c r="C14" s="417"/>
      <c r="D14" s="417"/>
      <c r="E14" s="417"/>
      <c r="F14" s="417"/>
      <c r="G14" s="417"/>
    </row>
    <row r="15" spans="1:7">
      <c r="A15" s="425" t="s">
        <v>7</v>
      </c>
      <c r="B15" s="425" t="s">
        <v>8</v>
      </c>
      <c r="C15" s="425" t="s">
        <v>9</v>
      </c>
      <c r="D15" s="425" t="s">
        <v>10</v>
      </c>
      <c r="E15" s="425" t="s">
        <v>11</v>
      </c>
      <c r="F15" s="36" t="s">
        <v>12</v>
      </c>
      <c r="G15" s="418" t="s">
        <v>13</v>
      </c>
    </row>
    <row r="16" spans="1:7" ht="13.5" thickBot="1">
      <c r="A16" s="426"/>
      <c r="B16" s="426"/>
      <c r="C16" s="426"/>
      <c r="D16" s="426"/>
      <c r="E16" s="426"/>
      <c r="F16" s="19" t="s">
        <v>14</v>
      </c>
      <c r="G16" s="419"/>
    </row>
    <row r="17" spans="1:16">
      <c r="A17" s="12">
        <v>0</v>
      </c>
      <c r="B17" s="424" t="s">
        <v>15</v>
      </c>
      <c r="C17" s="424"/>
      <c r="D17" s="424"/>
      <c r="E17" s="13"/>
      <c r="F17" s="13"/>
      <c r="G17" s="14" t="e">
        <f>SUM(G18:G20)</f>
        <v>#REF!</v>
      </c>
      <c r="I17" s="303" t="s">
        <v>16</v>
      </c>
      <c r="J17" s="303" t="s">
        <v>17</v>
      </c>
      <c r="K17" s="303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0" t="s">
        <v>26</v>
      </c>
      <c r="C21" s="420"/>
      <c r="D21" s="420"/>
      <c r="E21" s="17"/>
      <c r="F21" s="17"/>
      <c r="G21" s="18" t="e">
        <f>SUM(G22:G29)</f>
        <v>#REF!</v>
      </c>
      <c r="H21" s="304"/>
      <c r="I21" s="303"/>
      <c r="J21" s="303"/>
      <c r="K21" s="303"/>
      <c r="L21" s="42">
        <v>1</v>
      </c>
      <c r="M21" s="274" t="s">
        <v>27</v>
      </c>
      <c r="N21" s="304"/>
      <c r="O21" s="304"/>
      <c r="P21" s="304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4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5">
        <f>N22/160</f>
        <v>23.248374999999999</v>
      </c>
      <c r="P22" s="305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4"/>
      <c r="I23" s="28">
        <v>160</v>
      </c>
      <c r="J23" s="28">
        <v>1</v>
      </c>
      <c r="K23" s="28">
        <v>1</v>
      </c>
      <c r="N23" s="305">
        <v>2076</v>
      </c>
      <c r="O23" s="305">
        <f>N23/160</f>
        <v>12.975</v>
      </c>
      <c r="P23" s="305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4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4"/>
      <c r="I25" s="28">
        <v>80</v>
      </c>
      <c r="J25" s="28">
        <v>1</v>
      </c>
      <c r="K25" s="303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4"/>
      <c r="I26" s="28">
        <v>160</v>
      </c>
      <c r="J26" s="28">
        <v>1</v>
      </c>
      <c r="K26" s="303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4"/>
      <c r="I27" s="28">
        <v>160</v>
      </c>
      <c r="J27" s="28">
        <v>1</v>
      </c>
      <c r="K27" s="303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4"/>
      <c r="I28" s="28">
        <v>160</v>
      </c>
      <c r="J28" s="28">
        <v>1</v>
      </c>
      <c r="K28" s="303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4"/>
      <c r="I29" s="28">
        <v>160</v>
      </c>
      <c r="J29" s="28">
        <v>1</v>
      </c>
      <c r="K29" s="303">
        <v>0</v>
      </c>
    </row>
    <row r="30" spans="1:16">
      <c r="A30" s="16">
        <v>2</v>
      </c>
      <c r="B30" s="420" t="s">
        <v>44</v>
      </c>
      <c r="C30" s="420"/>
      <c r="D30" s="420"/>
      <c r="E30" s="17"/>
      <c r="F30" s="17"/>
      <c r="G30" s="18" t="e">
        <f>SUM(G31:G39)</f>
        <v>#REF!</v>
      </c>
      <c r="H30" s="306"/>
      <c r="I30" s="303"/>
      <c r="J30" s="303"/>
      <c r="K30" s="303"/>
      <c r="L30" s="42">
        <v>1</v>
      </c>
      <c r="M30" s="274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6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6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6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6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6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6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6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6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6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3" t="s">
        <v>56</v>
      </c>
      <c r="C40" s="423"/>
      <c r="D40" s="423"/>
      <c r="E40" s="423"/>
      <c r="F40" s="423"/>
      <c r="G40" s="18" t="e">
        <f>SUM(G41:G50)</f>
        <v>#REF!</v>
      </c>
      <c r="H40" s="306"/>
      <c r="I40" s="303"/>
      <c r="J40" s="303"/>
      <c r="K40" s="303"/>
      <c r="L40" s="42">
        <v>1</v>
      </c>
      <c r="M40" s="274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6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6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6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6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6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6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6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6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6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6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3" t="s">
        <v>69</v>
      </c>
      <c r="C51" s="423"/>
      <c r="D51" s="423"/>
      <c r="E51" s="423"/>
      <c r="F51" s="423"/>
      <c r="G51" s="18" t="e">
        <f>SUM(G52:G61)</f>
        <v>#REF!</v>
      </c>
      <c r="H51" s="306"/>
      <c r="I51" s="303"/>
      <c r="J51" s="303"/>
      <c r="K51" s="303"/>
      <c r="L51" s="42">
        <v>1</v>
      </c>
      <c r="M51" s="274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6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6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6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6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6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6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6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6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6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6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0" t="s">
        <v>81</v>
      </c>
      <c r="C62" s="420"/>
      <c r="D62" s="420"/>
      <c r="E62" s="17"/>
      <c r="F62" s="17"/>
      <c r="G62" s="18" t="e">
        <f>SUM(G63:G70)</f>
        <v>#REF!</v>
      </c>
      <c r="H62" s="306"/>
      <c r="I62" s="303"/>
      <c r="J62" s="303"/>
      <c r="K62" s="303"/>
      <c r="L62" s="42">
        <v>1</v>
      </c>
      <c r="M62" s="274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6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6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6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6"/>
      <c r="I66" s="28">
        <v>40</v>
      </c>
      <c r="J66" s="303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6"/>
      <c r="I67" s="28">
        <v>160</v>
      </c>
      <c r="J67" s="303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6"/>
      <c r="I68" s="28">
        <v>160</v>
      </c>
      <c r="J68" s="303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6"/>
      <c r="I69" s="28">
        <v>160</v>
      </c>
      <c r="J69" s="303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6"/>
      <c r="I70" s="28">
        <v>160</v>
      </c>
      <c r="J70" s="303">
        <v>1</v>
      </c>
      <c r="K70" s="28">
        <v>0</v>
      </c>
    </row>
    <row r="71" spans="1:14">
      <c r="A71" s="16">
        <v>6</v>
      </c>
      <c r="B71" s="420" t="s">
        <v>91</v>
      </c>
      <c r="C71" s="420"/>
      <c r="D71" s="420"/>
      <c r="E71" s="17"/>
      <c r="F71" s="17"/>
      <c r="G71" s="18" t="e">
        <f>SUM(G72:G76)</f>
        <v>#REF!</v>
      </c>
      <c r="H71" s="306"/>
      <c r="I71" s="303"/>
      <c r="J71" s="303"/>
      <c r="K71" s="303"/>
      <c r="L71" s="42">
        <v>1</v>
      </c>
      <c r="M71" s="274" t="s">
        <v>92</v>
      </c>
      <c r="N71" s="304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6"/>
      <c r="I72" s="28">
        <v>40</v>
      </c>
      <c r="J72" s="303">
        <v>1</v>
      </c>
      <c r="K72" s="303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6"/>
      <c r="I73" s="28">
        <v>160</v>
      </c>
      <c r="J73" s="303">
        <v>1</v>
      </c>
      <c r="K73" s="303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6"/>
      <c r="I74" s="28">
        <v>160</v>
      </c>
      <c r="J74" s="303">
        <v>1</v>
      </c>
      <c r="K74" s="303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6"/>
      <c r="I75" s="28">
        <v>160</v>
      </c>
      <c r="J75" s="303">
        <v>1</v>
      </c>
      <c r="K75" s="303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6"/>
      <c r="I76" s="28">
        <v>40</v>
      </c>
      <c r="J76" s="303">
        <v>1</v>
      </c>
      <c r="K76" s="303">
        <v>1</v>
      </c>
    </row>
    <row r="77" spans="1:14" hidden="1">
      <c r="A77" s="421" t="s">
        <v>100</v>
      </c>
      <c r="B77" s="422"/>
      <c r="C77" s="422"/>
      <c r="D77" s="422"/>
      <c r="E77" s="422"/>
      <c r="F77" s="422"/>
      <c r="G77" s="11" t="e">
        <f>((G17/10)*9)+SUM(G21,G30,G40,#REF!,G51,#REF!,#REF!,G62,G71)</f>
        <v>#REF!</v>
      </c>
      <c r="H77" s="306"/>
      <c r="J77" s="303"/>
      <c r="K77" s="303"/>
    </row>
    <row r="78" spans="1:14" hidden="1">
      <c r="A78" s="421" t="s">
        <v>101</v>
      </c>
      <c r="B78" s="422"/>
      <c r="C78" s="422"/>
      <c r="D78" s="422"/>
      <c r="E78" s="422"/>
      <c r="F78" s="422"/>
      <c r="G78" s="11" t="e">
        <f>G77*1.16</f>
        <v>#REF!</v>
      </c>
      <c r="H78" s="306"/>
      <c r="J78" s="303"/>
      <c r="K78" s="303"/>
    </row>
    <row r="79" spans="1:14">
      <c r="A79" s="26"/>
      <c r="B79" s="307"/>
      <c r="C79" s="308"/>
      <c r="D79" s="309"/>
      <c r="E79" s="310"/>
      <c r="F79" s="311"/>
      <c r="G79" s="312"/>
      <c r="H79" s="3"/>
      <c r="I79" s="24"/>
      <c r="J79" s="4"/>
      <c r="K79" s="15"/>
      <c r="L79" s="42">
        <f>SUM(L21:L78)</f>
        <v>6</v>
      </c>
      <c r="M79" s="274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6"/>
      <c r="I80" s="303"/>
      <c r="J80" s="303"/>
      <c r="K80" s="303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6"/>
      <c r="I81" s="303"/>
      <c r="J81" s="303"/>
      <c r="K81" s="303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6"/>
      <c r="I82" s="303"/>
      <c r="J82" s="303"/>
      <c r="K82" s="303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3" t="s">
        <v>106</v>
      </c>
      <c r="B9" s="433"/>
      <c r="C9" s="433"/>
      <c r="D9" s="433"/>
      <c r="E9" s="433"/>
      <c r="F9" s="433"/>
      <c r="G9" s="433"/>
      <c r="H9" s="433"/>
    </row>
    <row r="10" spans="1:8" ht="12.75" customHeight="1">
      <c r="A10" s="434" t="s">
        <v>107</v>
      </c>
      <c r="B10" s="434"/>
      <c r="C10" s="434"/>
      <c r="D10" s="434"/>
      <c r="E10" s="434"/>
      <c r="F10" s="434"/>
      <c r="G10" s="434"/>
      <c r="H10" s="434"/>
    </row>
    <row r="11" spans="1:8" ht="13.5" thickBot="1">
      <c r="A11" s="434"/>
      <c r="B11" s="434"/>
      <c r="C11" s="434"/>
      <c r="D11" s="434"/>
      <c r="E11" s="434"/>
      <c r="F11" s="434"/>
      <c r="G11" s="434"/>
      <c r="H11" s="434"/>
    </row>
    <row r="12" spans="1:8" ht="13.5" thickBot="1">
      <c r="A12" s="37" t="s">
        <v>108</v>
      </c>
      <c r="B12" s="313" t="s">
        <v>109</v>
      </c>
      <c r="C12" s="435" t="s">
        <v>110</v>
      </c>
      <c r="D12" s="435"/>
      <c r="E12" s="435"/>
      <c r="F12" s="435"/>
      <c r="G12" s="435"/>
      <c r="H12" s="435"/>
    </row>
    <row r="13" spans="1:8">
      <c r="A13" s="314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27" t="s">
        <v>111</v>
      </c>
      <c r="B15" s="429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1"/>
      <c r="B16" s="432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27" t="s">
        <v>112</v>
      </c>
      <c r="B17" s="429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1"/>
      <c r="B18" s="432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27" t="s">
        <v>113</v>
      </c>
      <c r="B19" s="429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1"/>
      <c r="B20" s="432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27" t="s">
        <v>114</v>
      </c>
      <c r="B21" s="429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1"/>
      <c r="B22" s="432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27" t="s">
        <v>115</v>
      </c>
      <c r="B23" s="429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1"/>
      <c r="B24" s="432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27" t="s">
        <v>116</v>
      </c>
      <c r="B25" s="429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28"/>
      <c r="B26" s="430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5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6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6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6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38" t="s">
        <v>121</v>
      </c>
      <c r="E1" s="438"/>
      <c r="F1" s="438"/>
      <c r="G1" s="438"/>
      <c r="H1" s="438"/>
      <c r="I1" s="438"/>
    </row>
    <row r="2" spans="1:10" ht="14.45" customHeight="1">
      <c r="D2" s="438"/>
      <c r="E2" s="438"/>
      <c r="F2" s="438"/>
      <c r="G2" s="438"/>
      <c r="H2" s="438"/>
      <c r="I2" s="438"/>
      <c r="J2" s="56"/>
    </row>
    <row r="3" spans="1:10" ht="14.45" customHeight="1">
      <c r="D3" s="438"/>
      <c r="E3" s="438"/>
      <c r="F3" s="438"/>
      <c r="G3" s="438"/>
      <c r="H3" s="438"/>
      <c r="I3" s="438"/>
      <c r="J3" s="56"/>
    </row>
    <row r="4" spans="1:10" ht="14.45" customHeight="1">
      <c r="D4" s="438"/>
      <c r="E4" s="438"/>
      <c r="F4" s="438"/>
      <c r="G4" s="438"/>
      <c r="H4" s="438"/>
      <c r="I4" s="438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0" t="s">
        <v>122</v>
      </c>
      <c r="B7" s="440"/>
      <c r="C7" s="436" t="s">
        <v>123</v>
      </c>
      <c r="D7" s="436"/>
      <c r="E7" s="436"/>
      <c r="F7" s="436"/>
      <c r="G7" s="436"/>
      <c r="H7" s="436"/>
      <c r="I7" s="436"/>
      <c r="J7" s="436"/>
    </row>
    <row r="8" spans="1:10" ht="14.45" customHeight="1">
      <c r="A8" s="440"/>
      <c r="B8" s="440"/>
      <c r="C8" s="436"/>
      <c r="D8" s="436"/>
      <c r="E8" s="436"/>
      <c r="F8" s="436"/>
      <c r="G8" s="436"/>
      <c r="H8" s="436"/>
      <c r="I8" s="436"/>
      <c r="J8" s="436"/>
    </row>
    <row r="9" spans="1:10" ht="14.45" customHeight="1">
      <c r="A9" s="440"/>
      <c r="B9" s="440"/>
      <c r="C9" s="436"/>
      <c r="D9" s="436"/>
      <c r="E9" s="436"/>
      <c r="F9" s="436"/>
      <c r="G9" s="436"/>
      <c r="H9" s="436"/>
      <c r="I9" s="436"/>
      <c r="J9" s="436"/>
    </row>
    <row r="10" spans="1:10" ht="14.45" customHeight="1">
      <c r="A10" s="440"/>
      <c r="B10" s="440"/>
      <c r="C10" s="436"/>
      <c r="D10" s="436"/>
      <c r="E10" s="436"/>
      <c r="F10" s="436"/>
      <c r="G10" s="436"/>
      <c r="H10" s="436"/>
      <c r="I10" s="436"/>
      <c r="J10" s="436"/>
    </row>
    <row r="11" spans="1:10" ht="14.45" customHeight="1">
      <c r="A11" s="440"/>
      <c r="B11" s="440"/>
      <c r="C11" s="436"/>
      <c r="D11" s="436"/>
      <c r="E11" s="436"/>
      <c r="F11" s="436"/>
      <c r="G11" s="436"/>
      <c r="H11" s="436"/>
      <c r="I11" s="436"/>
      <c r="J11" s="436"/>
    </row>
    <row r="12" spans="1:10" ht="14.45" customHeight="1">
      <c r="A12" s="440"/>
      <c r="B12" s="440"/>
      <c r="C12" s="436"/>
      <c r="D12" s="436"/>
      <c r="E12" s="436"/>
      <c r="F12" s="436"/>
      <c r="G12" s="436"/>
      <c r="H12" s="436"/>
      <c r="I12" s="436"/>
      <c r="J12" s="436"/>
    </row>
    <row r="13" spans="1:10" ht="14.45" customHeight="1">
      <c r="A13" s="440"/>
      <c r="B13" s="440"/>
      <c r="C13" s="436"/>
      <c r="D13" s="436"/>
      <c r="E13" s="436"/>
      <c r="F13" s="436"/>
      <c r="G13" s="436"/>
      <c r="H13" s="436"/>
      <c r="I13" s="436"/>
      <c r="J13" s="436"/>
    </row>
    <row r="14" spans="1:10" ht="14.45" customHeight="1">
      <c r="A14" s="272"/>
      <c r="B14" s="272"/>
      <c r="C14" s="273"/>
      <c r="D14" s="57"/>
      <c r="E14" s="57"/>
      <c r="F14" s="57"/>
      <c r="G14" s="57"/>
      <c r="H14" s="57"/>
      <c r="I14" s="57"/>
      <c r="J14" s="273"/>
    </row>
    <row r="15" spans="1:10" ht="14.45" customHeight="1">
      <c r="A15" s="440" t="s">
        <v>124</v>
      </c>
      <c r="B15" s="440"/>
      <c r="C15" s="436" t="s">
        <v>125</v>
      </c>
      <c r="D15" s="436"/>
      <c r="E15" s="436"/>
      <c r="F15" s="436"/>
      <c r="G15" s="436"/>
      <c r="H15" s="436"/>
      <c r="I15" s="436"/>
      <c r="J15" s="436"/>
    </row>
    <row r="16" spans="1:10" ht="14.45" customHeight="1">
      <c r="A16" s="440"/>
      <c r="B16" s="440"/>
      <c r="C16" s="436"/>
      <c r="D16" s="436"/>
      <c r="E16" s="436"/>
      <c r="F16" s="436"/>
      <c r="G16" s="436"/>
      <c r="H16" s="436"/>
      <c r="I16" s="436"/>
      <c r="J16" s="436"/>
    </row>
    <row r="17" spans="1:10" ht="14.45" customHeight="1">
      <c r="A17" s="440"/>
      <c r="B17" s="440"/>
      <c r="C17" s="436"/>
      <c r="D17" s="436"/>
      <c r="E17" s="436"/>
      <c r="F17" s="436"/>
      <c r="G17" s="436"/>
      <c r="H17" s="436"/>
      <c r="I17" s="436"/>
      <c r="J17" s="436"/>
    </row>
    <row r="18" spans="1:10" ht="14.45" customHeight="1">
      <c r="A18" s="440"/>
      <c r="B18" s="440"/>
      <c r="C18" s="436"/>
      <c r="D18" s="436"/>
      <c r="E18" s="436"/>
      <c r="F18" s="436"/>
      <c r="G18" s="436"/>
      <c r="H18" s="436"/>
      <c r="I18" s="436"/>
      <c r="J18" s="436"/>
    </row>
    <row r="19" spans="1:10" ht="14.45" customHeight="1">
      <c r="A19" s="440"/>
      <c r="B19" s="440"/>
      <c r="C19" s="436"/>
      <c r="D19" s="436"/>
      <c r="E19" s="436"/>
      <c r="F19" s="436"/>
      <c r="G19" s="436"/>
      <c r="H19" s="436"/>
      <c r="I19" s="436"/>
      <c r="J19" s="436"/>
    </row>
    <row r="20" spans="1:10" ht="14.45" customHeight="1">
      <c r="A20" s="440"/>
      <c r="B20" s="440"/>
      <c r="C20" s="436"/>
      <c r="D20" s="436"/>
      <c r="E20" s="436"/>
      <c r="F20" s="436"/>
      <c r="G20" s="436"/>
      <c r="H20" s="436"/>
      <c r="I20" s="436"/>
      <c r="J20" s="436"/>
    </row>
    <row r="21" spans="1:10" ht="14.45" customHeight="1">
      <c r="A21" s="440"/>
      <c r="B21" s="440"/>
      <c r="C21" s="436"/>
      <c r="D21" s="436"/>
      <c r="E21" s="436"/>
      <c r="F21" s="436"/>
      <c r="G21" s="436"/>
      <c r="H21" s="436"/>
      <c r="I21" s="436"/>
      <c r="J21" s="436"/>
    </row>
    <row r="22" spans="1:10" ht="14.45" customHeight="1">
      <c r="A22" s="440"/>
      <c r="B22" s="440"/>
      <c r="C22" s="436"/>
      <c r="D22" s="436"/>
      <c r="E22" s="436"/>
      <c r="F22" s="436"/>
      <c r="G22" s="436"/>
      <c r="H22" s="436"/>
      <c r="I22" s="436"/>
      <c r="J22" s="436"/>
    </row>
    <row r="23" spans="1:10" ht="14.45" customHeight="1">
      <c r="A23" s="440"/>
      <c r="B23" s="440"/>
      <c r="C23" s="436"/>
      <c r="D23" s="436"/>
      <c r="E23" s="436"/>
      <c r="F23" s="436"/>
      <c r="G23" s="436"/>
      <c r="H23" s="436"/>
      <c r="I23" s="436"/>
      <c r="J23" s="436"/>
    </row>
    <row r="24" spans="1:10" ht="14.45" customHeight="1">
      <c r="A24" s="272"/>
      <c r="B24" s="272"/>
      <c r="C24" s="273"/>
      <c r="D24" s="273"/>
      <c r="E24" s="57"/>
      <c r="F24" s="57"/>
      <c r="G24" s="57"/>
      <c r="H24" s="57"/>
      <c r="I24" s="57"/>
      <c r="J24" s="273"/>
    </row>
    <row r="25" spans="1:10" ht="14.45" customHeight="1">
      <c r="A25" s="439" t="s">
        <v>126</v>
      </c>
      <c r="B25" s="439"/>
      <c r="C25" s="436" t="s">
        <v>127</v>
      </c>
      <c r="D25" s="436"/>
      <c r="E25" s="436"/>
      <c r="F25" s="436"/>
      <c r="G25" s="436"/>
      <c r="H25" s="436"/>
      <c r="I25" s="436"/>
      <c r="J25" s="436"/>
    </row>
    <row r="26" spans="1:10" ht="14.45" customHeight="1">
      <c r="A26" s="439"/>
      <c r="B26" s="439"/>
      <c r="C26" s="436"/>
      <c r="D26" s="436"/>
      <c r="E26" s="436"/>
      <c r="F26" s="436"/>
      <c r="G26" s="436"/>
      <c r="H26" s="436"/>
      <c r="I26" s="436"/>
      <c r="J26" s="436"/>
    </row>
    <row r="27" spans="1:10" ht="24" customHeight="1">
      <c r="A27" s="439"/>
      <c r="B27" s="439"/>
      <c r="C27" s="436"/>
      <c r="D27" s="436"/>
      <c r="E27" s="436"/>
      <c r="F27" s="436"/>
      <c r="G27" s="436"/>
      <c r="H27" s="436"/>
      <c r="I27" s="436"/>
      <c r="J27" s="436"/>
    </row>
    <row r="28" spans="1:10" ht="14.45" customHeight="1">
      <c r="A28" s="272"/>
      <c r="B28" s="272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0" t="s">
        <v>128</v>
      </c>
      <c r="B29" s="440"/>
      <c r="C29" s="436" t="s">
        <v>129</v>
      </c>
      <c r="D29" s="436"/>
      <c r="E29" s="436"/>
      <c r="F29" s="436"/>
      <c r="G29" s="436"/>
      <c r="H29" s="436"/>
      <c r="I29" s="436"/>
      <c r="J29" s="436"/>
    </row>
    <row r="30" spans="1:10" ht="14.45" customHeight="1">
      <c r="A30" s="440"/>
      <c r="B30" s="440"/>
      <c r="C30" s="436"/>
      <c r="D30" s="436"/>
      <c r="E30" s="436"/>
      <c r="F30" s="436"/>
      <c r="G30" s="436"/>
      <c r="H30" s="436"/>
      <c r="I30" s="436"/>
      <c r="J30" s="436"/>
    </row>
    <row r="31" spans="1:10" ht="14.45" customHeight="1">
      <c r="A31" s="440"/>
      <c r="B31" s="440"/>
      <c r="C31" s="436"/>
      <c r="D31" s="436"/>
      <c r="E31" s="436"/>
      <c r="F31" s="436"/>
      <c r="G31" s="436"/>
      <c r="H31" s="436"/>
      <c r="I31" s="436"/>
      <c r="J31" s="436"/>
    </row>
    <row r="32" spans="1:10" ht="14.45" customHeight="1">
      <c r="A32" s="440"/>
      <c r="B32" s="440"/>
      <c r="C32" s="436"/>
      <c r="D32" s="436"/>
      <c r="E32" s="436"/>
      <c r="F32" s="436"/>
      <c r="G32" s="436"/>
      <c r="H32" s="436"/>
      <c r="I32" s="436"/>
      <c r="J32" s="436"/>
    </row>
    <row r="33" spans="1:10" ht="14.45" customHeight="1">
      <c r="A33" s="440"/>
      <c r="B33" s="440"/>
      <c r="C33" s="436"/>
      <c r="D33" s="436"/>
      <c r="E33" s="436"/>
      <c r="F33" s="436"/>
      <c r="G33" s="436"/>
      <c r="H33" s="436"/>
      <c r="I33" s="436"/>
      <c r="J33" s="436"/>
    </row>
    <row r="34" spans="1:10" ht="14.45" customHeight="1">
      <c r="A34" s="440"/>
      <c r="B34" s="440"/>
      <c r="C34" s="436"/>
      <c r="D34" s="436"/>
      <c r="E34" s="436"/>
      <c r="F34" s="436"/>
      <c r="G34" s="436"/>
      <c r="H34" s="436"/>
      <c r="I34" s="436"/>
      <c r="J34" s="436"/>
    </row>
    <row r="35" spans="1:10" ht="14.45" customHeight="1">
      <c r="A35" s="440"/>
      <c r="B35" s="440"/>
      <c r="C35" s="436"/>
      <c r="D35" s="436"/>
      <c r="E35" s="436"/>
      <c r="F35" s="436"/>
      <c r="G35" s="436"/>
      <c r="H35" s="436"/>
      <c r="I35" s="436"/>
      <c r="J35" s="436"/>
    </row>
    <row r="36" spans="1:10" ht="14.45" customHeight="1">
      <c r="A36" s="440"/>
      <c r="B36" s="440"/>
      <c r="C36" s="436"/>
      <c r="D36" s="436"/>
      <c r="E36" s="436"/>
      <c r="F36" s="436"/>
      <c r="G36" s="436"/>
      <c r="H36" s="436"/>
      <c r="I36" s="436"/>
      <c r="J36" s="436"/>
    </row>
    <row r="37" spans="1:10" ht="14.45" customHeight="1">
      <c r="A37" s="440"/>
      <c r="B37" s="440"/>
      <c r="C37" s="436"/>
      <c r="D37" s="436"/>
      <c r="E37" s="436"/>
      <c r="F37" s="436"/>
      <c r="G37" s="436"/>
      <c r="H37" s="436"/>
      <c r="I37" s="436"/>
      <c r="J37" s="436"/>
    </row>
    <row r="38" spans="1:10" ht="14.45" customHeight="1">
      <c r="A38" s="440"/>
      <c r="B38" s="440"/>
      <c r="C38" s="436"/>
      <c r="D38" s="436"/>
      <c r="E38" s="436"/>
      <c r="F38" s="436"/>
      <c r="G38" s="436"/>
      <c r="H38" s="436"/>
      <c r="I38" s="436"/>
      <c r="J38" s="436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37" t="s">
        <v>130</v>
      </c>
      <c r="B40" s="437"/>
      <c r="C40" s="436" t="s">
        <v>131</v>
      </c>
      <c r="D40" s="436"/>
      <c r="E40" s="436"/>
      <c r="F40" s="436"/>
      <c r="G40" s="436"/>
      <c r="H40" s="436"/>
      <c r="I40" s="436"/>
      <c r="J40" s="436"/>
    </row>
    <row r="41" spans="1:10" ht="14.45" customHeight="1">
      <c r="A41" s="437"/>
      <c r="B41" s="437"/>
      <c r="C41" s="436"/>
      <c r="D41" s="436"/>
      <c r="E41" s="436"/>
      <c r="F41" s="436"/>
      <c r="G41" s="436"/>
      <c r="H41" s="436"/>
      <c r="I41" s="436"/>
      <c r="J41" s="436"/>
    </row>
    <row r="42" spans="1:10" ht="14.45" customHeight="1">
      <c r="A42" s="437"/>
      <c r="B42" s="437"/>
      <c r="C42" s="436"/>
      <c r="D42" s="436"/>
      <c r="E42" s="436"/>
      <c r="F42" s="436"/>
      <c r="G42" s="436"/>
      <c r="H42" s="436"/>
      <c r="I42" s="436"/>
      <c r="J42" s="436"/>
    </row>
    <row r="43" spans="1:10" ht="14.45" customHeight="1">
      <c r="A43" s="437"/>
      <c r="B43" s="437"/>
      <c r="C43" s="436"/>
      <c r="D43" s="436"/>
      <c r="E43" s="436"/>
      <c r="F43" s="436"/>
      <c r="G43" s="436"/>
      <c r="H43" s="436"/>
      <c r="I43" s="436"/>
      <c r="J43" s="436"/>
    </row>
    <row r="44" spans="1:10" ht="14.45" customHeight="1">
      <c r="A44" s="437"/>
      <c r="B44" s="437"/>
      <c r="C44" s="436"/>
      <c r="D44" s="436"/>
      <c r="E44" s="436"/>
      <c r="F44" s="436"/>
      <c r="G44" s="436"/>
      <c r="H44" s="436"/>
      <c r="I44" s="436"/>
      <c r="J44" s="436"/>
    </row>
    <row r="45" spans="1:10" ht="14.45" customHeight="1">
      <c r="A45" s="437"/>
      <c r="B45" s="437"/>
      <c r="C45" s="436"/>
      <c r="D45" s="436"/>
      <c r="E45" s="436"/>
      <c r="F45" s="436"/>
      <c r="G45" s="436"/>
      <c r="H45" s="436"/>
      <c r="I45" s="436"/>
      <c r="J45" s="436"/>
    </row>
    <row r="46" spans="1:10" ht="14.45" customHeight="1">
      <c r="A46" s="437"/>
      <c r="B46" s="437"/>
      <c r="C46" s="436"/>
      <c r="D46" s="436"/>
      <c r="E46" s="436"/>
      <c r="F46" s="436"/>
      <c r="G46" s="436"/>
      <c r="H46" s="436"/>
      <c r="I46" s="436"/>
      <c r="J46" s="436"/>
    </row>
    <row r="47" spans="1:10" ht="14.45" customHeight="1">
      <c r="C47" s="436"/>
      <c r="D47" s="436"/>
      <c r="E47" s="436"/>
      <c r="F47" s="436"/>
      <c r="G47" s="436"/>
      <c r="H47" s="436"/>
      <c r="I47" s="436"/>
      <c r="J47" s="436"/>
    </row>
    <row r="48" spans="1:10" ht="14.45" customHeight="1">
      <c r="C48" s="436"/>
      <c r="D48" s="436"/>
      <c r="E48" s="436"/>
      <c r="F48" s="436"/>
      <c r="G48" s="436"/>
      <c r="H48" s="436"/>
      <c r="I48" s="436"/>
      <c r="J48" s="436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C9" sqref="C9:E25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38" t="s">
        <v>0</v>
      </c>
      <c r="B1" s="438"/>
      <c r="C1" s="438"/>
      <c r="D1" s="438"/>
      <c r="E1" s="438"/>
      <c r="F1" s="438"/>
      <c r="G1" s="438"/>
      <c r="H1" s="438"/>
      <c r="I1" s="56"/>
      <c r="J1" s="56"/>
      <c r="K1" s="56"/>
    </row>
    <row r="2" spans="1:11" ht="19.899999999999999" customHeight="1">
      <c r="A2" s="438"/>
      <c r="B2" s="438"/>
      <c r="C2" s="438"/>
      <c r="D2" s="438"/>
      <c r="E2" s="438"/>
      <c r="F2" s="438"/>
      <c r="G2" s="438"/>
      <c r="H2" s="438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0" t="str">
        <f>Capa!C51</f>
        <v>Inserir data na capa</v>
      </c>
      <c r="I4" s="154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Resplendor/MG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1" t="s">
        <v>136</v>
      </c>
      <c r="B8" s="441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2" t="s">
        <v>140</v>
      </c>
      <c r="B9" s="442"/>
      <c r="C9" s="302" t="s">
        <v>299</v>
      </c>
      <c r="D9" s="217"/>
      <c r="E9" s="217"/>
      <c r="F9" s="68"/>
      <c r="I9" s="69"/>
      <c r="J9" s="69"/>
      <c r="K9" s="69"/>
    </row>
    <row r="10" spans="1:11" ht="19.899999999999999" customHeight="1">
      <c r="A10" s="156" t="s">
        <v>141</v>
      </c>
      <c r="B10" s="156"/>
      <c r="C10" s="209">
        <v>17226</v>
      </c>
      <c r="D10" s="157" t="s">
        <v>142</v>
      </c>
      <c r="E10" s="157" t="s">
        <v>300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6" t="s">
        <v>144</v>
      </c>
      <c r="B11" s="156"/>
      <c r="C11" s="209">
        <v>12832</v>
      </c>
      <c r="D11" s="157" t="s">
        <v>142</v>
      </c>
      <c r="E11" s="157" t="s">
        <v>301</v>
      </c>
      <c r="F11" s="71"/>
      <c r="G11" s="205"/>
      <c r="H11" s="70" t="s">
        <v>145</v>
      </c>
      <c r="I11" s="69"/>
      <c r="J11" s="69"/>
      <c r="K11" s="69"/>
    </row>
    <row r="12" spans="1:11" ht="19.899999999999999" customHeight="1">
      <c r="A12" s="156" t="s">
        <v>146</v>
      </c>
      <c r="B12" s="156"/>
      <c r="C12" s="209">
        <v>17226</v>
      </c>
      <c r="D12" s="157" t="s">
        <v>142</v>
      </c>
      <c r="E12" s="157" t="s">
        <v>300</v>
      </c>
      <c r="F12" s="71"/>
      <c r="G12" s="206"/>
      <c r="H12" s="70" t="s">
        <v>147</v>
      </c>
      <c r="I12" s="69"/>
      <c r="J12" s="69"/>
      <c r="K12" s="69"/>
    </row>
    <row r="13" spans="1:11" ht="19.899999999999999" customHeight="1">
      <c r="A13" s="156" t="s">
        <v>148</v>
      </c>
      <c r="B13" s="156"/>
      <c r="C13" s="209">
        <v>560</v>
      </c>
      <c r="D13" s="157" t="s">
        <v>142</v>
      </c>
      <c r="E13" s="157" t="s">
        <v>302</v>
      </c>
      <c r="F13" s="71"/>
      <c r="G13" s="69"/>
      <c r="H13" s="69"/>
      <c r="I13" s="69"/>
      <c r="J13" s="69"/>
      <c r="K13" s="69"/>
    </row>
    <row r="14" spans="1:11" ht="19.899999999999999" customHeight="1">
      <c r="A14" s="158" t="s">
        <v>149</v>
      </c>
      <c r="B14" s="158"/>
      <c r="C14" s="216">
        <v>1081.796</v>
      </c>
      <c r="D14" s="157" t="s">
        <v>150</v>
      </c>
      <c r="E14" s="157" t="s">
        <v>300</v>
      </c>
      <c r="F14" s="71"/>
      <c r="G14" s="69"/>
      <c r="H14" s="69"/>
      <c r="I14" s="69"/>
      <c r="J14" s="69"/>
      <c r="K14" s="69"/>
    </row>
    <row r="15" spans="1:11" ht="19.899999999999999" customHeight="1">
      <c r="A15" s="156" t="s">
        <v>151</v>
      </c>
      <c r="B15" s="156"/>
      <c r="C15" s="301">
        <f>0.14+0.12</f>
        <v>0.26</v>
      </c>
      <c r="D15" s="157" t="s">
        <v>150</v>
      </c>
      <c r="E15" s="157" t="s">
        <v>152</v>
      </c>
      <c r="F15" s="71"/>
      <c r="G15" s="215"/>
      <c r="H15" s="69"/>
      <c r="I15" s="69"/>
      <c r="J15" s="69"/>
      <c r="K15" s="69"/>
    </row>
    <row r="16" spans="1:11" ht="19.899999999999999" customHeight="1">
      <c r="A16" s="156" t="s">
        <v>153</v>
      </c>
      <c r="B16" s="156"/>
      <c r="C16" s="208">
        <f>C11/C17</f>
        <v>2.9404216315307057</v>
      </c>
      <c r="D16" s="157" t="s">
        <v>154</v>
      </c>
      <c r="E16" s="157" t="s">
        <v>296</v>
      </c>
      <c r="F16" s="71"/>
      <c r="G16" s="69"/>
      <c r="H16" s="69"/>
      <c r="I16" s="69"/>
      <c r="J16" s="69"/>
      <c r="K16" s="69"/>
    </row>
    <row r="17" spans="1:11" ht="19.899999999999999" customHeight="1">
      <c r="A17" s="156" t="s">
        <v>155</v>
      </c>
      <c r="B17" s="156"/>
      <c r="C17" s="207">
        <v>4364</v>
      </c>
      <c r="D17" s="157" t="s">
        <v>156</v>
      </c>
      <c r="E17" s="157" t="s">
        <v>296</v>
      </c>
      <c r="F17" s="71"/>
      <c r="G17" s="69"/>
      <c r="H17" s="69"/>
      <c r="I17" s="69"/>
      <c r="J17" s="69"/>
      <c r="K17" s="69"/>
    </row>
    <row r="18" spans="1:11" ht="19.899999999999999" customHeight="1">
      <c r="A18" s="156" t="s">
        <v>157</v>
      </c>
      <c r="B18" s="156"/>
      <c r="C18" s="218">
        <v>0.71699999999999997</v>
      </c>
      <c r="D18" s="157" t="s">
        <v>158</v>
      </c>
      <c r="E18" s="157" t="s">
        <v>296</v>
      </c>
      <c r="F18" s="71"/>
      <c r="G18" s="69"/>
      <c r="H18" s="69"/>
      <c r="I18" s="69"/>
      <c r="J18" s="69"/>
      <c r="K18" s="69"/>
    </row>
    <row r="19" spans="1:11" ht="19.899999999999999" customHeight="1">
      <c r="A19" s="156" t="s">
        <v>159</v>
      </c>
      <c r="B19" s="156"/>
      <c r="C19" s="407">
        <f>C23/C16</f>
        <v>190.44887780548629</v>
      </c>
      <c r="D19" s="157" t="s">
        <v>156</v>
      </c>
      <c r="E19" s="157" t="s">
        <v>147</v>
      </c>
      <c r="F19" s="71"/>
      <c r="G19" s="69"/>
      <c r="H19" s="69"/>
      <c r="I19" s="69"/>
      <c r="J19" s="69"/>
      <c r="K19" s="69"/>
    </row>
    <row r="20" spans="1:11" ht="19.899999999999999" customHeight="1">
      <c r="A20" s="156" t="s">
        <v>160</v>
      </c>
      <c r="B20" s="156"/>
      <c r="C20" s="405">
        <f>C19*C18</f>
        <v>136.55184538653367</v>
      </c>
      <c r="D20" s="157" t="s">
        <v>156</v>
      </c>
      <c r="E20" s="157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6" t="s">
        <v>161</v>
      </c>
      <c r="B21" s="156"/>
      <c r="C21" s="213">
        <f>38820/C17</f>
        <v>8.8955087076077</v>
      </c>
      <c r="D21" s="157" t="s">
        <v>162</v>
      </c>
      <c r="E21" s="157" t="s">
        <v>297</v>
      </c>
      <c r="F21" s="71"/>
      <c r="G21" s="69"/>
      <c r="H21" s="69"/>
      <c r="I21" s="69"/>
      <c r="J21" s="69"/>
      <c r="K21" s="69"/>
    </row>
    <row r="22" spans="1:11" ht="19.899999999999999" customHeight="1">
      <c r="A22" s="219" t="s">
        <v>163</v>
      </c>
      <c r="B22" s="219"/>
      <c r="C22" s="213">
        <v>20</v>
      </c>
      <c r="D22" s="157" t="s">
        <v>156</v>
      </c>
      <c r="E22" s="157" t="s">
        <v>302</v>
      </c>
      <c r="F22" s="71"/>
      <c r="G22" s="69"/>
      <c r="H22" s="69"/>
      <c r="I22" s="69"/>
      <c r="J22" s="69"/>
      <c r="K22" s="69"/>
    </row>
    <row r="23" spans="1:11" ht="19.899999999999999" customHeight="1">
      <c r="A23" s="203" t="s">
        <v>164</v>
      </c>
      <c r="B23" s="203"/>
      <c r="C23" s="214">
        <f>C13</f>
        <v>560</v>
      </c>
      <c r="D23" s="157" t="s">
        <v>142</v>
      </c>
      <c r="E23" s="157" t="s">
        <v>302</v>
      </c>
      <c r="F23" s="71"/>
      <c r="G23" s="69"/>
      <c r="H23" s="69"/>
      <c r="I23" s="69"/>
      <c r="J23" s="69"/>
      <c r="K23" s="69"/>
    </row>
    <row r="24" spans="1:11" ht="19.899999999999999" customHeight="1">
      <c r="A24" s="204" t="s">
        <v>165</v>
      </c>
      <c r="B24" s="204"/>
      <c r="C24" s="408">
        <v>1.66</v>
      </c>
      <c r="D24" s="157" t="s">
        <v>166</v>
      </c>
      <c r="E24" s="157" t="s">
        <v>302</v>
      </c>
      <c r="F24" s="71"/>
      <c r="G24" s="69"/>
      <c r="H24" s="69"/>
      <c r="I24" s="69"/>
      <c r="J24" s="69"/>
      <c r="K24" s="69"/>
    </row>
    <row r="25" spans="1:11" ht="19.899999999999999" customHeight="1">
      <c r="A25" s="204" t="s">
        <v>167</v>
      </c>
      <c r="B25" s="204"/>
      <c r="C25" s="408">
        <v>0.65</v>
      </c>
      <c r="D25" s="157" t="s">
        <v>166</v>
      </c>
      <c r="E25" s="157" t="s">
        <v>302</v>
      </c>
      <c r="F25" s="68"/>
      <c r="G25" s="69"/>
      <c r="H25" s="69"/>
      <c r="I25" s="69"/>
      <c r="J25" s="69"/>
      <c r="K25" s="69"/>
    </row>
    <row r="26" spans="1:11" ht="19.899999999999999" customHeight="1">
      <c r="A26" s="443" t="s">
        <v>168</v>
      </c>
      <c r="B26" s="443"/>
      <c r="C26" s="443"/>
      <c r="D26" s="443"/>
      <c r="E26" s="443"/>
      <c r="F26" s="443"/>
      <c r="G26" s="443"/>
      <c r="H26" s="443"/>
    </row>
    <row r="27" spans="1:11" s="73" customFormat="1" ht="19.899999999999999" customHeight="1">
      <c r="A27" s="443"/>
      <c r="B27" s="443"/>
      <c r="C27" s="443"/>
      <c r="D27" s="443"/>
      <c r="E27" s="443"/>
      <c r="F27" s="443"/>
      <c r="G27" s="443"/>
      <c r="H27" s="443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7nFMixSMkiIUXrozY0f55qKjNl6UifqMr9V9S37PuV9qGsxYnS5Tn23CJDN2XkcMVFrfWKQPjhuCnaX0reVY5A==" saltValue="cfrCvqQP7fTRMGRvIhfq/g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3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topLeftCell="A2" zoomScale="55" zoomScaleSheetLayoutView="55" workbookViewId="0">
      <selection activeCell="J55" sqref="J55"/>
    </sheetView>
  </sheetViews>
  <sheetFormatPr defaultColWidth="9.140625" defaultRowHeight="12.75" zeroHeight="1"/>
  <cols>
    <col min="1" max="1" width="14" style="226" customWidth="1"/>
    <col min="2" max="2" width="4.7109375" style="226" customWidth="1"/>
    <col min="3" max="3" width="56.85546875" style="226" customWidth="1"/>
    <col min="4" max="4" width="12.85546875" style="230" bestFit="1" customWidth="1"/>
    <col min="5" max="5" width="10.7109375" style="227" customWidth="1"/>
    <col min="6" max="6" width="14" style="227" customWidth="1"/>
    <col min="7" max="7" width="14" style="231" customWidth="1"/>
    <col min="8" max="8" width="2.7109375" style="226" customWidth="1"/>
    <col min="9" max="9" width="13.42578125" style="226" bestFit="1" customWidth="1"/>
    <col min="10" max="10" width="14.5703125" style="226" bestFit="1" customWidth="1"/>
    <col min="11" max="11" width="13.42578125" style="226" bestFit="1" customWidth="1"/>
    <col min="12" max="12" width="14.5703125" style="226" bestFit="1" customWidth="1"/>
    <col min="13" max="16384" width="9.140625" style="226"/>
  </cols>
  <sheetData>
    <row r="1" spans="1:12" ht="19.899999999999999" customHeight="1">
      <c r="A1" s="445" t="s">
        <v>169</v>
      </c>
      <c r="B1" s="445"/>
      <c r="C1" s="445"/>
      <c r="D1" s="445"/>
      <c r="E1" s="445"/>
      <c r="F1" s="445"/>
      <c r="G1" s="445"/>
    </row>
    <row r="2" spans="1:12" ht="19.899999999999999" customHeight="1">
      <c r="A2" s="445"/>
      <c r="B2" s="445"/>
      <c r="C2" s="445"/>
      <c r="D2" s="445"/>
      <c r="E2" s="445"/>
      <c r="F2" s="445"/>
      <c r="G2" s="445"/>
    </row>
    <row r="3" spans="1:12" ht="19.899999999999999" customHeight="1">
      <c r="A3" s="359" t="s">
        <v>170</v>
      </c>
      <c r="B3" s="359"/>
      <c r="C3" s="391"/>
      <c r="D3" s="391"/>
      <c r="F3" s="337" t="s">
        <v>133</v>
      </c>
      <c r="G3" s="340" t="str">
        <f>Município!H4</f>
        <v>Inserir data na capa</v>
      </c>
    </row>
    <row r="4" spans="1:12" ht="19.899999999999999" customHeight="1">
      <c r="A4" s="359" t="s">
        <v>134</v>
      </c>
      <c r="B4" s="359"/>
      <c r="C4" s="389" t="str">
        <f>Município!B5</f>
        <v>CBH DOCE</v>
      </c>
      <c r="D4" s="391"/>
      <c r="E4" s="391"/>
      <c r="F4" s="391"/>
      <c r="G4" s="391"/>
    </row>
    <row r="5" spans="1:12" ht="19.899999999999999" customHeight="1">
      <c r="A5" s="359" t="s">
        <v>135</v>
      </c>
      <c r="B5" s="359"/>
      <c r="C5" s="389" t="str">
        <f>Município!B6</f>
        <v>Resplendor/MG</v>
      </c>
      <c r="D5" s="391"/>
      <c r="E5" s="391"/>
      <c r="F5" s="391"/>
      <c r="G5" s="391"/>
    </row>
    <row r="6" spans="1:12" ht="9" customHeight="1">
      <c r="A6" s="349"/>
      <c r="B6" s="349"/>
      <c r="C6" s="349"/>
      <c r="D6" s="228"/>
      <c r="E6" s="226"/>
      <c r="F6" s="226"/>
      <c r="G6" s="226"/>
    </row>
    <row r="7" spans="1:12" ht="19.899999999999999" customHeight="1">
      <c r="A7" s="446" t="s">
        <v>7</v>
      </c>
      <c r="B7" s="446" t="s">
        <v>171</v>
      </c>
      <c r="C7" s="446"/>
      <c r="D7" s="348" t="s">
        <v>172</v>
      </c>
      <c r="E7" s="447" t="s">
        <v>138</v>
      </c>
      <c r="F7" s="446" t="s">
        <v>173</v>
      </c>
      <c r="G7" s="446"/>
    </row>
    <row r="8" spans="1:12" ht="19.899999999999999" customHeight="1">
      <c r="A8" s="446"/>
      <c r="B8" s="446"/>
      <c r="C8" s="446"/>
      <c r="D8" s="346" t="s">
        <v>174</v>
      </c>
      <c r="E8" s="447"/>
      <c r="F8" s="346" t="s">
        <v>175</v>
      </c>
      <c r="G8" s="346" t="s">
        <v>176</v>
      </c>
    </row>
    <row r="9" spans="1:12" ht="7.5" customHeight="1">
      <c r="A9" s="349"/>
      <c r="B9" s="349"/>
      <c r="C9" s="349"/>
      <c r="D9" s="349"/>
      <c r="E9" s="368"/>
      <c r="F9" s="368"/>
      <c r="G9" s="349"/>
    </row>
    <row r="10" spans="1:12" ht="19.5" customHeight="1">
      <c r="A10" s="365">
        <v>1</v>
      </c>
      <c r="B10" s="376" t="s">
        <v>177</v>
      </c>
      <c r="C10" s="376"/>
      <c r="D10" s="343"/>
      <c r="E10" s="343"/>
      <c r="F10" s="343"/>
      <c r="G10" s="343"/>
      <c r="I10" s="444"/>
      <c r="J10" s="444"/>
      <c r="K10" s="444"/>
      <c r="L10" s="444"/>
    </row>
    <row r="11" spans="1:12" ht="6.6" customHeight="1">
      <c r="A11" s="383"/>
      <c r="B11" s="383"/>
      <c r="C11" s="372"/>
      <c r="D11" s="336"/>
      <c r="E11" s="334"/>
      <c r="F11" s="334"/>
      <c r="G11" s="336"/>
      <c r="I11" s="444"/>
      <c r="J11" s="444"/>
      <c r="K11" s="444"/>
      <c r="L11" s="444"/>
    </row>
    <row r="12" spans="1:12" ht="19.5" customHeight="1">
      <c r="A12" s="355" t="s">
        <v>28</v>
      </c>
      <c r="B12" s="360" t="s">
        <v>178</v>
      </c>
      <c r="C12" s="360"/>
      <c r="D12" s="358"/>
      <c r="E12" s="360"/>
      <c r="F12" s="360"/>
      <c r="G12" s="347"/>
      <c r="I12" s="317"/>
      <c r="J12" s="318"/>
      <c r="K12" s="317"/>
      <c r="L12" s="318"/>
    </row>
    <row r="13" spans="1:12" ht="19.5" customHeight="1">
      <c r="A13" s="353" t="s">
        <v>179</v>
      </c>
      <c r="B13" s="386" t="s">
        <v>180</v>
      </c>
      <c r="C13" s="386"/>
      <c r="D13" s="397" t="s">
        <v>295</v>
      </c>
      <c r="E13" s="398" t="s">
        <v>181</v>
      </c>
      <c r="F13" s="404" t="s">
        <v>295</v>
      </c>
      <c r="G13" s="342" t="e">
        <f>ROUND(F13/D13,2)</f>
        <v>#VALUE!</v>
      </c>
      <c r="I13" s="319"/>
      <c r="J13" s="320"/>
      <c r="K13" s="318"/>
      <c r="L13" s="318"/>
    </row>
    <row r="14" spans="1:12" ht="19.5" customHeight="1">
      <c r="A14" s="353" t="s">
        <v>182</v>
      </c>
      <c r="B14" s="352" t="s">
        <v>183</v>
      </c>
      <c r="C14" s="352"/>
      <c r="D14" s="399" t="s">
        <v>295</v>
      </c>
      <c r="E14" s="400" t="s">
        <v>181</v>
      </c>
      <c r="F14" s="404" t="s">
        <v>295</v>
      </c>
      <c r="G14" s="342" t="e">
        <f t="shared" ref="G14:G17" si="0">ROUND(F14/D14,2)</f>
        <v>#VALUE!</v>
      </c>
      <c r="I14" s="319"/>
      <c r="J14" s="320"/>
      <c r="K14" s="318"/>
      <c r="L14" s="318"/>
    </row>
    <row r="15" spans="1:12" ht="19.5" customHeight="1">
      <c r="A15" s="353" t="s">
        <v>184</v>
      </c>
      <c r="B15" s="352" t="s">
        <v>185</v>
      </c>
      <c r="C15" s="352"/>
      <c r="D15" s="399" t="s">
        <v>295</v>
      </c>
      <c r="E15" s="400" t="s">
        <v>181</v>
      </c>
      <c r="F15" s="404" t="s">
        <v>295</v>
      </c>
      <c r="G15" s="342" t="e">
        <f t="shared" si="0"/>
        <v>#VALUE!</v>
      </c>
      <c r="I15" s="319"/>
      <c r="J15" s="320"/>
      <c r="K15" s="318"/>
      <c r="L15" s="318"/>
    </row>
    <row r="16" spans="1:12" ht="19.5" customHeight="1">
      <c r="A16" s="353" t="s">
        <v>186</v>
      </c>
      <c r="B16" s="352" t="s">
        <v>187</v>
      </c>
      <c r="C16" s="352"/>
      <c r="D16" s="399" t="s">
        <v>295</v>
      </c>
      <c r="E16" s="400" t="s">
        <v>181</v>
      </c>
      <c r="F16" s="404" t="s">
        <v>295</v>
      </c>
      <c r="G16" s="342" t="e">
        <f t="shared" si="0"/>
        <v>#VALUE!</v>
      </c>
      <c r="I16" s="319"/>
      <c r="J16" s="320"/>
      <c r="K16" s="318"/>
      <c r="L16" s="318"/>
    </row>
    <row r="17" spans="1:12" ht="19.5" customHeight="1">
      <c r="A17" s="353" t="s">
        <v>188</v>
      </c>
      <c r="B17" s="352" t="s">
        <v>189</v>
      </c>
      <c r="C17" s="352"/>
      <c r="D17" s="399" t="s">
        <v>295</v>
      </c>
      <c r="E17" s="400" t="s">
        <v>181</v>
      </c>
      <c r="F17" s="404" t="s">
        <v>295</v>
      </c>
      <c r="G17" s="342" t="e">
        <f t="shared" si="0"/>
        <v>#VALUE!</v>
      </c>
      <c r="I17" s="319"/>
      <c r="J17" s="320"/>
      <c r="K17" s="318"/>
      <c r="L17" s="318"/>
    </row>
    <row r="18" spans="1:12" ht="5.45" customHeight="1">
      <c r="A18" s="383"/>
      <c r="B18" s="383"/>
      <c r="C18" s="372"/>
      <c r="D18" s="377"/>
      <c r="E18" s="334"/>
      <c r="F18" s="334"/>
      <c r="G18" s="345"/>
      <c r="I18" s="319"/>
      <c r="J18" s="320"/>
      <c r="K18" s="318"/>
      <c r="L18" s="318"/>
    </row>
    <row r="19" spans="1:12" ht="20.45" customHeight="1">
      <c r="A19" s="365">
        <v>2</v>
      </c>
      <c r="B19" s="376" t="s">
        <v>190</v>
      </c>
      <c r="C19" s="376"/>
      <c r="D19" s="343"/>
      <c r="E19" s="343"/>
      <c r="F19" s="343"/>
      <c r="G19" s="343"/>
      <c r="I19" s="319"/>
      <c r="J19" s="320"/>
      <c r="K19" s="318"/>
      <c r="L19" s="318"/>
    </row>
    <row r="20" spans="1:12" ht="6.6" customHeight="1">
      <c r="A20" s="383"/>
      <c r="B20" s="383"/>
      <c r="C20" s="372"/>
      <c r="D20" s="336"/>
      <c r="E20" s="334"/>
      <c r="F20" s="334"/>
      <c r="G20" s="336"/>
      <c r="I20" s="319"/>
      <c r="J20" s="320"/>
      <c r="K20" s="318"/>
      <c r="L20" s="318"/>
    </row>
    <row r="21" spans="1:12" ht="19.149999999999999" customHeight="1">
      <c r="A21" s="385" t="s">
        <v>46</v>
      </c>
      <c r="B21" s="380" t="s">
        <v>191</v>
      </c>
      <c r="C21" s="380"/>
      <c r="D21" s="356"/>
      <c r="E21" s="380"/>
      <c r="F21" s="356"/>
      <c r="G21" s="370"/>
      <c r="H21" s="229"/>
      <c r="I21" s="319"/>
      <c r="J21" s="320"/>
      <c r="K21" s="318"/>
      <c r="L21" s="318"/>
    </row>
    <row r="22" spans="1:12" ht="19.149999999999999" customHeight="1">
      <c r="A22" s="353" t="s">
        <v>179</v>
      </c>
      <c r="B22" s="344" t="s">
        <v>192</v>
      </c>
      <c r="C22" s="335"/>
      <c r="D22" s="397" t="s">
        <v>295</v>
      </c>
      <c r="E22" s="400" t="s">
        <v>181</v>
      </c>
      <c r="F22" s="404" t="s">
        <v>295</v>
      </c>
      <c r="G22" s="342" t="e">
        <f t="shared" ref="G22:G27" si="1">ROUND(F22/D22,2)</f>
        <v>#VALUE!</v>
      </c>
      <c r="I22" s="319"/>
      <c r="J22" s="320"/>
      <c r="K22" s="318"/>
      <c r="L22" s="318"/>
    </row>
    <row r="23" spans="1:12" ht="19.149999999999999" customHeight="1">
      <c r="A23" s="353" t="s">
        <v>182</v>
      </c>
      <c r="B23" s="344" t="s">
        <v>193</v>
      </c>
      <c r="C23" s="335"/>
      <c r="D23" s="399" t="s">
        <v>295</v>
      </c>
      <c r="E23" s="400" t="s">
        <v>181</v>
      </c>
      <c r="F23" s="404" t="s">
        <v>295</v>
      </c>
      <c r="G23" s="342" t="e">
        <f t="shared" si="1"/>
        <v>#VALUE!</v>
      </c>
      <c r="I23" s="319"/>
      <c r="J23" s="320"/>
      <c r="K23" s="318"/>
      <c r="L23" s="318"/>
    </row>
    <row r="24" spans="1:12" ht="19.149999999999999" customHeight="1">
      <c r="A24" s="353" t="s">
        <v>184</v>
      </c>
      <c r="B24" s="344" t="s">
        <v>194</v>
      </c>
      <c r="C24" s="335"/>
      <c r="D24" s="399" t="s">
        <v>295</v>
      </c>
      <c r="E24" s="400" t="s">
        <v>181</v>
      </c>
      <c r="F24" s="404" t="s">
        <v>295</v>
      </c>
      <c r="G24" s="342" t="e">
        <f t="shared" si="1"/>
        <v>#VALUE!</v>
      </c>
      <c r="I24" s="319"/>
      <c r="J24" s="320"/>
      <c r="K24" s="318"/>
      <c r="L24" s="318"/>
    </row>
    <row r="25" spans="1:12" ht="19.149999999999999" customHeight="1">
      <c r="A25" s="353" t="s">
        <v>186</v>
      </c>
      <c r="B25" s="344" t="s">
        <v>195</v>
      </c>
      <c r="C25" s="335"/>
      <c r="D25" s="399" t="s">
        <v>295</v>
      </c>
      <c r="E25" s="400" t="s">
        <v>181</v>
      </c>
      <c r="F25" s="404" t="s">
        <v>295</v>
      </c>
      <c r="G25" s="342" t="e">
        <f t="shared" si="1"/>
        <v>#VALUE!</v>
      </c>
      <c r="I25" s="319"/>
      <c r="J25" s="320"/>
      <c r="K25" s="318"/>
      <c r="L25" s="318"/>
    </row>
    <row r="26" spans="1:12" ht="19.149999999999999" customHeight="1">
      <c r="A26" s="353" t="s">
        <v>188</v>
      </c>
      <c r="B26" s="344" t="s">
        <v>196</v>
      </c>
      <c r="C26" s="335"/>
      <c r="D26" s="399" t="s">
        <v>295</v>
      </c>
      <c r="E26" s="400" t="s">
        <v>181</v>
      </c>
      <c r="F26" s="404" t="s">
        <v>295</v>
      </c>
      <c r="G26" s="342" t="e">
        <f t="shared" si="1"/>
        <v>#VALUE!</v>
      </c>
      <c r="I26" s="319"/>
      <c r="J26" s="320"/>
      <c r="K26" s="318"/>
      <c r="L26" s="318"/>
    </row>
    <row r="27" spans="1:12" ht="19.149999999999999" customHeight="1">
      <c r="A27" s="353" t="s">
        <v>197</v>
      </c>
      <c r="B27" s="344" t="s">
        <v>198</v>
      </c>
      <c r="C27" s="335"/>
      <c r="D27" s="399" t="s">
        <v>295</v>
      </c>
      <c r="E27" s="400" t="s">
        <v>181</v>
      </c>
      <c r="F27" s="404" t="s">
        <v>295</v>
      </c>
      <c r="G27" s="342" t="e">
        <f t="shared" si="1"/>
        <v>#VALUE!</v>
      </c>
      <c r="I27" s="319"/>
      <c r="J27" s="320"/>
      <c r="K27" s="318"/>
      <c r="L27" s="318"/>
    </row>
    <row r="28" spans="1:12" ht="5.45" customHeight="1">
      <c r="A28" s="383"/>
      <c r="B28" s="383"/>
      <c r="C28" s="372"/>
      <c r="D28" s="401"/>
      <c r="E28" s="402"/>
      <c r="F28" s="402"/>
      <c r="G28" s="345"/>
      <c r="I28" s="321"/>
      <c r="J28" s="318"/>
      <c r="K28" s="318"/>
      <c r="L28" s="318"/>
    </row>
    <row r="29" spans="1:12" ht="20.45" customHeight="1">
      <c r="A29" s="365">
        <v>3</v>
      </c>
      <c r="B29" s="376" t="s">
        <v>128</v>
      </c>
      <c r="C29" s="376"/>
      <c r="D29" s="343"/>
      <c r="E29" s="343"/>
      <c r="F29" s="343"/>
      <c r="G29" s="343"/>
      <c r="I29" s="321"/>
      <c r="J29" s="318"/>
      <c r="K29" s="318"/>
      <c r="L29" s="318"/>
    </row>
    <row r="30" spans="1:12" ht="6.6" customHeight="1">
      <c r="A30" s="383"/>
      <c r="B30" s="383"/>
      <c r="C30" s="372"/>
      <c r="D30" s="336"/>
      <c r="E30" s="334"/>
      <c r="F30" s="334"/>
      <c r="G30" s="336"/>
      <c r="I30" s="321"/>
      <c r="J30" s="318"/>
      <c r="K30" s="318"/>
      <c r="L30" s="318"/>
    </row>
    <row r="31" spans="1:12" ht="19.149999999999999" customHeight="1">
      <c r="A31" s="385" t="s">
        <v>58</v>
      </c>
      <c r="B31" s="380" t="s">
        <v>199</v>
      </c>
      <c r="C31" s="380"/>
      <c r="D31" s="356"/>
      <c r="E31" s="380"/>
      <c r="F31" s="356"/>
      <c r="G31" s="370"/>
      <c r="H31" s="229"/>
      <c r="I31" s="321"/>
      <c r="J31" s="318"/>
      <c r="K31" s="318"/>
      <c r="L31" s="318"/>
    </row>
    <row r="32" spans="1:12" ht="21" customHeight="1">
      <c r="A32" s="353" t="s">
        <v>179</v>
      </c>
      <c r="B32" s="449" t="s">
        <v>200</v>
      </c>
      <c r="C32" s="449"/>
      <c r="D32" s="390" t="s">
        <v>202</v>
      </c>
      <c r="E32" s="369" t="s">
        <v>201</v>
      </c>
      <c r="F32" s="366" t="s">
        <v>202</v>
      </c>
      <c r="G32" s="403" t="s">
        <v>295</v>
      </c>
      <c r="I32" s="321"/>
      <c r="J32" s="322"/>
      <c r="K32" s="319"/>
      <c r="L32" s="320"/>
    </row>
    <row r="33" spans="1:12" ht="24" customHeight="1">
      <c r="A33" s="364" t="s">
        <v>182</v>
      </c>
      <c r="B33" s="449" t="s">
        <v>203</v>
      </c>
      <c r="C33" s="449"/>
      <c r="D33" s="390" t="s">
        <v>202</v>
      </c>
      <c r="E33" s="369" t="s">
        <v>166</v>
      </c>
      <c r="F33" s="366" t="s">
        <v>202</v>
      </c>
      <c r="G33" s="403" t="s">
        <v>295</v>
      </c>
      <c r="I33" s="321"/>
      <c r="J33" s="322"/>
      <c r="K33" s="319"/>
      <c r="L33" s="320"/>
    </row>
    <row r="34" spans="1:12" ht="23.25" customHeight="1">
      <c r="A34" s="364" t="s">
        <v>184</v>
      </c>
      <c r="B34" s="449" t="s">
        <v>204</v>
      </c>
      <c r="C34" s="449"/>
      <c r="D34" s="390" t="s">
        <v>202</v>
      </c>
      <c r="E34" s="369" t="s">
        <v>201</v>
      </c>
      <c r="F34" s="366" t="s">
        <v>202</v>
      </c>
      <c r="G34" s="403" t="s">
        <v>295</v>
      </c>
      <c r="I34" s="321"/>
      <c r="J34" s="322"/>
      <c r="K34" s="319"/>
      <c r="L34" s="320"/>
    </row>
    <row r="35" spans="1:12" ht="21" customHeight="1">
      <c r="A35" s="364" t="s">
        <v>186</v>
      </c>
      <c r="B35" s="452" t="s">
        <v>205</v>
      </c>
      <c r="C35" s="452"/>
      <c r="D35" s="382" t="s">
        <v>202</v>
      </c>
      <c r="E35" s="374" t="s">
        <v>206</v>
      </c>
      <c r="F35" s="378" t="s">
        <v>202</v>
      </c>
      <c r="G35" s="403" t="s">
        <v>295</v>
      </c>
      <c r="I35" s="321"/>
      <c r="J35" s="322"/>
      <c r="K35" s="319"/>
      <c r="L35" s="320"/>
    </row>
    <row r="36" spans="1:12" ht="7.15" customHeight="1">
      <c r="A36" s="383"/>
      <c r="B36" s="383"/>
      <c r="C36" s="372"/>
      <c r="D36" s="371"/>
      <c r="E36" s="334"/>
      <c r="F36" s="361"/>
      <c r="G36" s="336"/>
      <c r="I36" s="321"/>
      <c r="J36" s="322"/>
      <c r="K36" s="319"/>
      <c r="L36" s="320"/>
    </row>
    <row r="37" spans="1:12" ht="19.149999999999999" customHeight="1">
      <c r="A37" s="385" t="s">
        <v>59</v>
      </c>
      <c r="B37" s="380" t="s">
        <v>207</v>
      </c>
      <c r="C37" s="380"/>
      <c r="D37" s="356"/>
      <c r="E37" s="380"/>
      <c r="F37" s="356"/>
      <c r="G37" s="370"/>
      <c r="H37" s="229"/>
      <c r="I37" s="321"/>
      <c r="J37" s="322"/>
      <c r="K37" s="319"/>
      <c r="L37" s="320"/>
    </row>
    <row r="38" spans="1:12" ht="20.25" customHeight="1">
      <c r="A38" s="353" t="s">
        <v>179</v>
      </c>
      <c r="B38" s="373" t="s">
        <v>208</v>
      </c>
      <c r="C38" s="373"/>
      <c r="D38" s="338" t="s">
        <v>202</v>
      </c>
      <c r="E38" s="369" t="s">
        <v>166</v>
      </c>
      <c r="F38" s="366" t="s">
        <v>202</v>
      </c>
      <c r="G38" s="403" t="s">
        <v>295</v>
      </c>
      <c r="I38" s="321"/>
      <c r="J38" s="322"/>
      <c r="K38" s="319"/>
      <c r="L38" s="320"/>
    </row>
    <row r="39" spans="1:12" ht="21" customHeight="1">
      <c r="A39" s="364" t="s">
        <v>182</v>
      </c>
      <c r="B39" s="452" t="s">
        <v>209</v>
      </c>
      <c r="C39" s="452"/>
      <c r="D39" s="381" t="s">
        <v>202</v>
      </c>
      <c r="E39" s="367" t="s">
        <v>210</v>
      </c>
      <c r="F39" s="350" t="s">
        <v>202</v>
      </c>
      <c r="G39" s="403" t="s">
        <v>295</v>
      </c>
      <c r="I39" s="321"/>
      <c r="J39" s="322"/>
      <c r="K39" s="319"/>
      <c r="L39" s="320"/>
    </row>
    <row r="40" spans="1:12" ht="20.25" customHeight="1">
      <c r="A40" s="364" t="s">
        <v>184</v>
      </c>
      <c r="B40" s="452" t="s">
        <v>211</v>
      </c>
      <c r="C40" s="452"/>
      <c r="D40" s="381" t="s">
        <v>202</v>
      </c>
      <c r="E40" s="369" t="s">
        <v>210</v>
      </c>
      <c r="F40" s="350" t="s">
        <v>202</v>
      </c>
      <c r="G40" s="403" t="s">
        <v>295</v>
      </c>
      <c r="I40" s="321"/>
      <c r="J40" s="322"/>
      <c r="K40" s="319"/>
      <c r="L40" s="320"/>
    </row>
    <row r="41" spans="1:12" ht="7.9" customHeight="1">
      <c r="A41" s="383"/>
      <c r="B41" s="383"/>
      <c r="C41" s="372"/>
      <c r="D41" s="377"/>
      <c r="E41" s="334"/>
      <c r="F41" s="361"/>
      <c r="G41" s="392"/>
      <c r="I41" s="321"/>
      <c r="J41" s="322"/>
      <c r="K41" s="319"/>
      <c r="L41" s="320"/>
    </row>
    <row r="42" spans="1:12" ht="19.149999999999999" customHeight="1">
      <c r="A42" s="385" t="s">
        <v>60</v>
      </c>
      <c r="B42" s="380" t="s">
        <v>212</v>
      </c>
      <c r="C42" s="380"/>
      <c r="D42" s="356"/>
      <c r="E42" s="380"/>
      <c r="F42" s="356"/>
      <c r="G42" s="370"/>
      <c r="H42" s="229"/>
      <c r="I42" s="321"/>
      <c r="J42" s="322"/>
      <c r="K42" s="319"/>
      <c r="L42" s="320"/>
    </row>
    <row r="43" spans="1:12" ht="18.75" customHeight="1">
      <c r="A43" s="353" t="s">
        <v>179</v>
      </c>
      <c r="B43" s="452" t="s">
        <v>209</v>
      </c>
      <c r="C43" s="452"/>
      <c r="D43" s="381" t="s">
        <v>202</v>
      </c>
      <c r="E43" s="367" t="s">
        <v>210</v>
      </c>
      <c r="F43" s="350" t="s">
        <v>202</v>
      </c>
      <c r="G43" s="403" t="s">
        <v>295</v>
      </c>
      <c r="I43" s="321"/>
      <c r="J43" s="322"/>
      <c r="K43" s="319"/>
      <c r="L43" s="320"/>
    </row>
    <row r="44" spans="1:12" ht="19.5" customHeight="1">
      <c r="A44" s="364" t="s">
        <v>182</v>
      </c>
      <c r="B44" s="452" t="s">
        <v>211</v>
      </c>
      <c r="C44" s="452"/>
      <c r="D44" s="381" t="s">
        <v>202</v>
      </c>
      <c r="E44" s="369" t="s">
        <v>210</v>
      </c>
      <c r="F44" s="350" t="s">
        <v>202</v>
      </c>
      <c r="G44" s="403" t="s">
        <v>295</v>
      </c>
      <c r="I44" s="321"/>
      <c r="J44" s="322"/>
      <c r="K44" s="319"/>
      <c r="L44" s="320"/>
    </row>
    <row r="45" spans="1:12" ht="7.9" customHeight="1">
      <c r="A45" s="383"/>
      <c r="B45" s="383"/>
      <c r="C45" s="372"/>
      <c r="D45" s="377"/>
      <c r="E45" s="334"/>
      <c r="F45" s="361"/>
      <c r="G45" s="392"/>
    </row>
    <row r="46" spans="1:12" ht="20.45" customHeight="1">
      <c r="A46" s="365">
        <v>4</v>
      </c>
      <c r="B46" s="376" t="s">
        <v>128</v>
      </c>
      <c r="C46" s="376"/>
      <c r="D46" s="343"/>
      <c r="E46" s="343"/>
      <c r="F46" s="343"/>
      <c r="G46" s="343"/>
    </row>
    <row r="47" spans="1:12" ht="7.9" customHeight="1">
      <c r="A47" s="383"/>
      <c r="B47" s="383"/>
      <c r="C47" s="372"/>
      <c r="D47" s="377"/>
      <c r="E47" s="334"/>
      <c r="F47" s="361"/>
      <c r="G47" s="392"/>
    </row>
    <row r="48" spans="1:12" ht="19.5" customHeight="1">
      <c r="A48" s="341" t="s">
        <v>71</v>
      </c>
      <c r="B48" s="375" t="s">
        <v>213</v>
      </c>
      <c r="C48" s="375"/>
      <c r="D48" s="375"/>
      <c r="E48" s="375"/>
      <c r="F48" s="384"/>
      <c r="G48" s="375"/>
    </row>
    <row r="49" spans="1:11" ht="19.5" customHeight="1">
      <c r="A49" s="353" t="s">
        <v>179</v>
      </c>
      <c r="B49" s="373" t="s">
        <v>214</v>
      </c>
      <c r="C49" s="373"/>
      <c r="D49" s="354" t="s">
        <v>202</v>
      </c>
      <c r="E49" s="388" t="s">
        <v>210</v>
      </c>
      <c r="F49" s="351" t="s">
        <v>202</v>
      </c>
      <c r="G49" s="403" t="s">
        <v>295</v>
      </c>
      <c r="I49" s="323"/>
      <c r="K49" s="324"/>
    </row>
    <row r="50" spans="1:11" ht="19.5" customHeight="1">
      <c r="A50" s="363" t="s">
        <v>182</v>
      </c>
      <c r="B50" s="352" t="s">
        <v>215</v>
      </c>
      <c r="C50" s="352"/>
      <c r="D50" s="354" t="s">
        <v>202</v>
      </c>
      <c r="E50" s="339" t="s">
        <v>201</v>
      </c>
      <c r="F50" s="362" t="s">
        <v>202</v>
      </c>
      <c r="G50" s="403" t="s">
        <v>295</v>
      </c>
      <c r="I50" s="324"/>
      <c r="K50" s="324"/>
    </row>
    <row r="51" spans="1:11" ht="21" customHeight="1">
      <c r="A51" s="363" t="s">
        <v>184</v>
      </c>
      <c r="B51" s="352" t="s">
        <v>216</v>
      </c>
      <c r="C51" s="352"/>
      <c r="D51" s="354" t="s">
        <v>202</v>
      </c>
      <c r="E51" s="339" t="s">
        <v>201</v>
      </c>
      <c r="F51" s="362" t="s">
        <v>202</v>
      </c>
      <c r="G51" s="403" t="s">
        <v>295</v>
      </c>
      <c r="I51" s="324"/>
      <c r="K51" s="324"/>
    </row>
    <row r="52" spans="1:11" ht="15.6" customHeight="1">
      <c r="A52" s="357"/>
      <c r="B52" s="357"/>
      <c r="E52" s="387"/>
      <c r="F52" s="387"/>
      <c r="G52" s="226"/>
      <c r="I52" s="324"/>
      <c r="K52" s="324"/>
    </row>
    <row r="53" spans="1:11" ht="15.6" customHeight="1">
      <c r="A53" s="228"/>
      <c r="B53" s="448"/>
      <c r="C53" s="448"/>
      <c r="D53" s="448"/>
      <c r="E53" s="448"/>
      <c r="F53" s="448"/>
      <c r="G53" s="448"/>
      <c r="I53" s="324"/>
      <c r="K53" s="324"/>
    </row>
    <row r="54" spans="1:11" hidden="1">
      <c r="B54" s="453"/>
      <c r="C54" s="453"/>
      <c r="D54" s="453"/>
      <c r="E54" s="453"/>
      <c r="F54" s="453"/>
      <c r="G54" s="453"/>
      <c r="I54" s="324"/>
      <c r="K54" s="324"/>
    </row>
    <row r="55" spans="1:11" ht="16.5" customHeight="1">
      <c r="B55" s="448"/>
      <c r="C55" s="448"/>
      <c r="D55" s="448"/>
      <c r="E55" s="448"/>
      <c r="F55" s="448"/>
      <c r="G55" s="448"/>
      <c r="I55" s="324"/>
      <c r="K55" s="324"/>
    </row>
    <row r="56" spans="1:11" ht="14.45" customHeight="1">
      <c r="B56" s="448"/>
      <c r="C56" s="448"/>
      <c r="D56" s="448"/>
      <c r="E56" s="448"/>
      <c r="F56" s="448"/>
      <c r="G56" s="448"/>
      <c r="I56" s="324"/>
      <c r="K56" s="324"/>
    </row>
    <row r="57" spans="1:11" hidden="1">
      <c r="B57" s="451"/>
      <c r="C57" s="451"/>
      <c r="D57" s="451"/>
      <c r="E57" s="451"/>
      <c r="F57" s="451"/>
      <c r="G57" s="451"/>
      <c r="I57" s="324"/>
      <c r="K57" s="324"/>
    </row>
    <row r="58" spans="1:11" ht="30.75" customHeight="1">
      <c r="B58" s="450"/>
      <c r="C58" s="450"/>
      <c r="D58" s="450"/>
      <c r="E58" s="450"/>
      <c r="F58" s="450"/>
      <c r="G58" s="450"/>
      <c r="I58" s="324"/>
      <c r="K58" s="324"/>
    </row>
    <row r="59" spans="1:11" hidden="1">
      <c r="I59" s="324"/>
      <c r="K59" s="324"/>
    </row>
    <row r="60" spans="1:11" hidden="1">
      <c r="I60" s="324"/>
      <c r="K60" s="324"/>
    </row>
    <row r="61" spans="1:11" hidden="1">
      <c r="I61" s="324"/>
      <c r="K61" s="324"/>
    </row>
  </sheetData>
  <sheetProtection algorithmName="SHA-512" hashValue="d9dVtqiQ0NqY9JaJz/Re7seIO6mF8UYDihsJ87xzPlHGBDszPxITbB09jhrFvzs3V/pzf4+g1acqJcxBiEJNeQ==" saltValue="QBhMDpZcLyc6I4oAzcJZkA==" spinCount="100000" sheet="1" objects="1" scenarios="1"/>
  <mergeCells count="21"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  <mergeCell ref="I10:J11"/>
    <mergeCell ref="K10:L11"/>
    <mergeCell ref="A1:G2"/>
    <mergeCell ref="F7:G7"/>
    <mergeCell ref="A7:A8"/>
    <mergeCell ref="E7:E8"/>
    <mergeCell ref="B7:C8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G25"/>
  <sheetViews>
    <sheetView showGridLines="0" view="pageBreakPreview" zoomScale="70" zoomScaleSheetLayoutView="70" workbookViewId="0">
      <selection activeCell="Q63" sqref="Q63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55" t="s">
        <v>0</v>
      </c>
      <c r="B1" s="455"/>
      <c r="C1" s="455"/>
      <c r="D1" s="455"/>
      <c r="E1" s="455"/>
      <c r="F1" s="455"/>
      <c r="G1" s="455"/>
    </row>
    <row r="2" spans="1:7" ht="20.100000000000001" customHeight="1">
      <c r="A2" s="455"/>
      <c r="B2" s="455"/>
      <c r="C2" s="455"/>
      <c r="D2" s="455"/>
      <c r="E2" s="455"/>
      <c r="F2" s="455"/>
      <c r="G2" s="455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Resplendor/MG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56"/>
      <c r="B8" s="456"/>
      <c r="C8" s="456"/>
      <c r="D8" s="456"/>
      <c r="E8" s="456"/>
      <c r="F8" s="456"/>
      <c r="G8" s="456"/>
    </row>
    <row r="9" spans="1:7" ht="15" customHeight="1">
      <c r="A9" s="456"/>
      <c r="B9" s="456"/>
      <c r="C9" s="456"/>
      <c r="D9" s="456"/>
      <c r="E9" s="456"/>
      <c r="F9" s="456"/>
      <c r="G9" s="456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4" t="s">
        <v>218</v>
      </c>
      <c r="B11" s="454"/>
      <c r="C11" s="454"/>
      <c r="D11" s="101"/>
      <c r="E11" s="102"/>
      <c r="F11" s="102"/>
      <c r="G11" s="102"/>
    </row>
    <row r="12" spans="1:7" ht="20.100000000000001" customHeight="1">
      <c r="A12" s="159" t="s">
        <v>288</v>
      </c>
      <c r="B12" s="159"/>
      <c r="C12" s="159"/>
      <c r="D12" s="160"/>
      <c r="E12" s="161"/>
      <c r="F12" s="396" t="s">
        <v>289</v>
      </c>
      <c r="G12" s="394">
        <v>0.81789999999999996</v>
      </c>
    </row>
    <row r="13" spans="1:7" ht="20.100000000000001" customHeight="1">
      <c r="A13" s="159" t="s">
        <v>290</v>
      </c>
      <c r="B13" s="159"/>
      <c r="C13" s="159"/>
      <c r="D13" s="160"/>
      <c r="E13" s="396"/>
      <c r="F13" s="396" t="s">
        <v>291</v>
      </c>
      <c r="G13" s="394">
        <v>0.2</v>
      </c>
    </row>
    <row r="14" spans="1:7" ht="20.100000000000001" customHeight="1">
      <c r="A14" s="164" t="s">
        <v>292</v>
      </c>
      <c r="B14" s="164"/>
      <c r="C14" s="164"/>
      <c r="D14" s="160"/>
      <c r="E14" s="396"/>
      <c r="F14" s="396" t="s">
        <v>293</v>
      </c>
      <c r="G14" s="394">
        <v>0.1729</v>
      </c>
    </row>
    <row r="15" spans="1:7" ht="20.100000000000001" customHeight="1">
      <c r="A15" s="164" t="s">
        <v>219</v>
      </c>
      <c r="B15" s="164"/>
      <c r="C15" s="164"/>
      <c r="D15" s="160"/>
      <c r="E15" s="164"/>
      <c r="F15" s="162"/>
      <c r="G15" s="394">
        <v>8.7599999999999997E-2</v>
      </c>
    </row>
    <row r="16" spans="1:7" ht="20.100000000000001" customHeight="1">
      <c r="A16" s="164" t="s">
        <v>220</v>
      </c>
      <c r="B16" s="164"/>
      <c r="C16" s="164"/>
      <c r="D16" s="160"/>
      <c r="E16" s="164"/>
      <c r="F16" s="162"/>
      <c r="G16" s="163">
        <f>(1/(1-(E18+E19+E20))-1)</f>
        <v>0.1160714285714286</v>
      </c>
    </row>
    <row r="17" spans="1:7" ht="20.100000000000001" customHeight="1">
      <c r="A17" s="165" t="s">
        <v>221</v>
      </c>
      <c r="B17" s="165"/>
      <c r="C17" s="165"/>
      <c r="D17" s="160"/>
      <c r="E17" s="159"/>
      <c r="F17" s="162"/>
      <c r="G17" s="163"/>
    </row>
    <row r="18" spans="1:7" ht="20.100000000000001" customHeight="1">
      <c r="A18" s="159" t="s">
        <v>222</v>
      </c>
      <c r="B18" s="159"/>
      <c r="C18" s="164"/>
      <c r="D18" s="160"/>
      <c r="E18" s="379">
        <f>1.65%*(1-20%)</f>
        <v>1.3200000000000002E-2</v>
      </c>
      <c r="F18" s="162"/>
      <c r="G18" s="166"/>
    </row>
    <row r="19" spans="1:7" ht="20.100000000000001" customHeight="1">
      <c r="A19" s="159" t="s">
        <v>223</v>
      </c>
      <c r="B19" s="159"/>
      <c r="C19" s="164"/>
      <c r="D19" s="160"/>
      <c r="E19" s="379">
        <f>7.6%*(1-20%)</f>
        <v>6.08E-2</v>
      </c>
      <c r="F19" s="162"/>
      <c r="G19" s="166"/>
    </row>
    <row r="20" spans="1:7" ht="20.100000000000001" customHeight="1">
      <c r="A20" s="159" t="s">
        <v>284</v>
      </c>
      <c r="B20" s="159"/>
      <c r="C20" s="164"/>
      <c r="D20" s="160"/>
      <c r="E20" s="379">
        <v>0.03</v>
      </c>
      <c r="F20" s="162"/>
      <c r="G20" s="166"/>
    </row>
    <row r="21" spans="1:7" ht="3" customHeight="1">
      <c r="A21" s="103"/>
      <c r="B21" s="104"/>
      <c r="C21" s="105"/>
      <c r="D21" s="106"/>
      <c r="E21" s="107"/>
      <c r="F21" s="108"/>
      <c r="G21" s="109"/>
    </row>
    <row r="22" spans="1:7" ht="20.100000000000001" customHeight="1">
      <c r="A22" s="110" t="s">
        <v>224</v>
      </c>
      <c r="B22" s="111" t="s">
        <v>303</v>
      </c>
      <c r="C22" s="112" t="s">
        <v>225</v>
      </c>
      <c r="D22" s="113"/>
      <c r="E22" s="114"/>
      <c r="F22" s="115"/>
      <c r="G22" s="116">
        <f>(1+$G$12+$G$14)*(1+$G$15)*(1+$G$16)</f>
        <v>2.4165112499999997</v>
      </c>
    </row>
    <row r="23" spans="1:7" ht="20.100000000000001" customHeight="1">
      <c r="A23" s="110" t="s">
        <v>226</v>
      </c>
      <c r="B23" s="111" t="s">
        <v>227</v>
      </c>
      <c r="C23" s="112" t="s">
        <v>228</v>
      </c>
      <c r="D23" s="113"/>
      <c r="E23" s="114"/>
      <c r="F23" s="115"/>
      <c r="G23" s="116">
        <f>(1+$G$13+$G$14)*(1+$G$15)*(1+$G$16)</f>
        <v>1.6664799553571428</v>
      </c>
    </row>
    <row r="24" spans="1:7" ht="20.100000000000001" customHeight="1">
      <c r="A24" s="110" t="s">
        <v>229</v>
      </c>
      <c r="B24" s="111" t="s">
        <v>230</v>
      </c>
      <c r="C24" s="112" t="s">
        <v>231</v>
      </c>
      <c r="D24" s="113"/>
      <c r="E24" s="114"/>
      <c r="F24" s="115"/>
      <c r="G24" s="116">
        <f>(1+$G$14)*(1+$G$15)*(1+$G$16)</f>
        <v>1.4237120982142859</v>
      </c>
    </row>
    <row r="25" spans="1:7" ht="20.100000000000001" customHeight="1">
      <c r="A25" s="110" t="s">
        <v>232</v>
      </c>
      <c r="B25" s="111" t="s">
        <v>233</v>
      </c>
      <c r="C25" s="112" t="s">
        <v>234</v>
      </c>
      <c r="D25" s="113"/>
      <c r="E25" s="114"/>
      <c r="F25" s="115"/>
      <c r="G25" s="116">
        <f>(1+$G$15)*(1+$G$16)</f>
        <v>1.2138392857142857</v>
      </c>
    </row>
  </sheetData>
  <sheetProtection algorithmName="SHA-512" hashValue="EOUT1phk5C1K8njQvNMAvdRphM/Tge7J4HZoPKZ02OVOVB2Ot/PHTiS4EK0Lei8TRzzq0uTNB6AZKuqAG9RD6g==" saltValue="iPRQE6ScmYPI7Ek2YyiigQ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1" name="Intervalo1"/>
    <protectedRange algorithmName="SHA-512" hashValue="pfASsZDw5bCGt4+56w6I5iqPd0hXqtdXDLbIOzrDU5WwGwCqe/d5wtxlURdpZNllwmV9df+9tGXS5hoAOkUcNA==" saltValue="MFERjjMcMGM+RvTke/drrg==" spinCount="100000" sqref="G22:G25" name="Intervalo1_1"/>
  </protectedRanges>
  <mergeCells count="3">
    <mergeCell ref="A11:C11"/>
    <mergeCell ref="A1:G2"/>
    <mergeCell ref="A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5" zoomScale="85" zoomScaleNormal="100" zoomScaleSheetLayoutView="85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246</v>
      </c>
      <c r="C2" s="393" t="s">
        <v>238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9">
        <v>0</v>
      </c>
      <c r="F37" s="169" t="e">
        <f>ROUND(C37*E37,2)</f>
        <v>#VALUE!</v>
      </c>
      <c r="G37" s="169" t="e">
        <f>F37*K!$G$24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">
        <v>235</v>
      </c>
      <c r="E46" s="406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Custos!G50</f>
        <v>preencher</v>
      </c>
      <c r="D47" s="212" t="str">
        <f>Custos!E50</f>
        <v>unidade</v>
      </c>
      <c r="E47" s="406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Custos!G51</f>
        <v>preencher</v>
      </c>
      <c r="D48" s="212" t="str">
        <f>Custos!E51</f>
        <v>unidade</v>
      </c>
      <c r="E48" s="406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18.75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8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kKp9HafKnKVC8VNm0V1nDsz8Bbvo+lxwM2YGrG5/PixjQJ+76ujplLZe/ceLJg4HDuUllZfgLmTcvu2PLIo6yw==" saltValue="euGN0N67f5BISL+p60zEYA==" spinCount="100000" sheet="1" objects="1" scenarios="1"/>
  <mergeCells count="19">
    <mergeCell ref="C61:F61"/>
    <mergeCell ref="C62:F62"/>
    <mergeCell ref="C63:F63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K45" sqref="K4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0" t="s">
        <v>169</v>
      </c>
      <c r="C1" s="460"/>
      <c r="D1" s="460"/>
      <c r="E1" s="460"/>
      <c r="F1" s="460"/>
      <c r="G1" s="460"/>
      <c r="H1" s="460"/>
    </row>
    <row r="2" spans="1:10" s="89" customFormat="1" ht="15" customHeight="1">
      <c r="A2" s="77" t="s">
        <v>256</v>
      </c>
      <c r="C2" s="393" t="s">
        <v>239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1" t="s">
        <v>249</v>
      </c>
      <c r="D6" s="461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304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307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30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6">
        <v>385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6">
        <v>0.2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6">
        <v>0.1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305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6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6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6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9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6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6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306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6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6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6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2" t="s">
        <v>255</v>
      </c>
      <c r="B50" s="462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3" t="s">
        <v>285</v>
      </c>
      <c r="B52" s="463"/>
      <c r="C52" s="463"/>
      <c r="D52" s="463"/>
      <c r="E52" s="463"/>
      <c r="F52" s="463"/>
      <c r="G52" s="463"/>
      <c r="H52" s="463"/>
    </row>
    <row r="53" spans="1:9" ht="13.15" customHeight="1">
      <c r="A53" s="463" t="s">
        <v>286</v>
      </c>
      <c r="B53" s="463"/>
      <c r="C53" s="463"/>
      <c r="D53" s="463"/>
      <c r="E53" s="463"/>
      <c r="F53" s="463"/>
      <c r="G53" s="463"/>
      <c r="H53" s="463"/>
    </row>
    <row r="54" spans="1:9" ht="13.15" customHeight="1">
      <c r="A54" s="463" t="s">
        <v>287</v>
      </c>
      <c r="B54" s="463"/>
      <c r="C54" s="463"/>
      <c r="D54" s="463"/>
      <c r="E54" s="463"/>
      <c r="F54" s="463"/>
      <c r="G54" s="463"/>
      <c r="H54" s="463"/>
    </row>
    <row r="55" spans="1:9" ht="13.15" customHeight="1">
      <c r="A55" s="118"/>
      <c r="B55" s="459"/>
      <c r="C55" s="459"/>
      <c r="D55" s="459"/>
      <c r="E55" s="459"/>
      <c r="F55" s="459"/>
      <c r="G55" s="459"/>
      <c r="H55" s="459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7"/>
      <c r="B57" s="457"/>
      <c r="C57" s="457"/>
      <c r="D57" s="457"/>
      <c r="E57" s="457"/>
      <c r="F57" s="457"/>
      <c r="G57" s="225"/>
      <c r="H57" s="225"/>
    </row>
    <row r="58" spans="1:9" ht="13.15" customHeight="1">
      <c r="A58" s="458"/>
      <c r="B58" s="458"/>
      <c r="C58" s="458"/>
      <c r="D58" s="458"/>
      <c r="E58" s="458"/>
      <c r="F58" s="458"/>
      <c r="G58" s="225"/>
      <c r="H58" s="225"/>
    </row>
    <row r="59" spans="1:9" ht="13.15" customHeight="1">
      <c r="A59" s="458"/>
      <c r="B59" s="458"/>
      <c r="C59" s="458"/>
      <c r="D59" s="458"/>
      <c r="E59" s="458"/>
      <c r="F59" s="458"/>
      <c r="G59" s="225"/>
      <c r="H59" s="225"/>
    </row>
    <row r="60" spans="1:9">
      <c r="A60" s="330"/>
      <c r="B60" s="97"/>
      <c r="D60" s="97"/>
      <c r="E60" s="97"/>
      <c r="I60"/>
    </row>
    <row r="61" spans="1:9" ht="15" customHeight="1">
      <c r="A61" s="457"/>
      <c r="B61" s="457"/>
      <c r="C61" s="457"/>
      <c r="D61" s="457"/>
      <c r="E61" s="457"/>
      <c r="F61" s="457"/>
      <c r="G61" s="270"/>
      <c r="H61" s="258"/>
      <c r="I61"/>
    </row>
    <row r="62" spans="1:9" ht="15" customHeight="1">
      <c r="A62" s="458"/>
      <c r="B62" s="458"/>
      <c r="C62" s="458"/>
      <c r="D62" s="458"/>
      <c r="E62" s="458"/>
      <c r="F62" s="458"/>
      <c r="G62" s="257"/>
      <c r="H62" s="258"/>
    </row>
    <row r="63" spans="1:9" ht="15" customHeight="1">
      <c r="A63" s="458"/>
      <c r="B63" s="458"/>
      <c r="C63" s="458"/>
      <c r="D63" s="458"/>
      <c r="E63" s="458"/>
      <c r="F63" s="458"/>
      <c r="G63" s="126"/>
      <c r="H63" s="259"/>
      <c r="I63" s="89"/>
    </row>
  </sheetData>
  <sheetProtection algorithmName="SHA-512" hashValue="02rJ4v/5nbZwU8nHfeSlNJ3SCwBd4BrS8pwmar8HC7x6uo2GEafr/Q8vFL6zr1WTuDqXLOCffbP6WVS5J+m0sA==" saltValue="SG1GzNml2TcO29mh2wtuEw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309813-D350-4EB1-9AB2-1D49A421F0CD}"/>
</file>

<file path=customXml/itemProps2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customXml/itemProps3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2023-11-29T20:35:44Z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