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vap2-my.sharepoint.com/personal/bruno_rezende_agedoce_org_br/Documents/RIO VIVO/TdR Mão de Obra/Ato Convocatório - Rio Vivo/8. Documento de composição de preços/"/>
    </mc:Choice>
  </mc:AlternateContent>
  <xr:revisionPtr revIDLastSave="382" documentId="13_ncr:1_{E5263DC2-E5BE-49FC-BA31-036374B42238}" xr6:coauthVersionLast="47" xr6:coauthVersionMax="47" xr10:uidLastSave="{A6C0F5FD-0C5E-4180-9D5D-99E35455005D}"/>
  <bookViews>
    <workbookView xWindow="20370" yWindow="-120" windowWidth="20730" windowHeight="11160" tabRatio="893" activeTab="3" xr2:uid="{00000000-000D-0000-FFFF-FFFF00000000}"/>
  </bookViews>
  <sheets>
    <sheet name="Capa" sheetId="245" r:id="rId1"/>
    <sheet name="Sumário Executivo" sheetId="246" r:id="rId2"/>
    <sheet name="Custos fixos mensais - L1, L3a6" sheetId="220" r:id="rId3"/>
    <sheet name="Custos fixos mensais - L2" sheetId="244" r:id="rId4"/>
    <sheet name="Custos variáveis mensais - L1a6" sheetId="222" r:id="rId5"/>
    <sheet name="Custos fixos mensais - L7" sheetId="240" r:id="rId6"/>
    <sheet name="Custos variáveis mensais  - L7" sheetId="241" r:id="rId7"/>
    <sheet name="ES + EC - Coordenador L1 A L6" sheetId="212" r:id="rId8"/>
    <sheet name="ES + EC - Coordenador L7" sheetId="235" r:id="rId9"/>
    <sheet name="ES + EC - Ass. Social" sheetId="234" r:id="rId10"/>
    <sheet name="ES + EC - Encarregado" sheetId="217" r:id="rId11"/>
    <sheet name="ES + EC - Administrativo" sheetId="218" r:id="rId12"/>
    <sheet name="ES + EC - Técnico Ambiental" sheetId="237" r:id="rId13"/>
    <sheet name="ES + EC - Auxiliar carpinteiro" sheetId="226" r:id="rId14"/>
    <sheet name="ES + EC - Pedreiro" sheetId="236" r:id="rId15"/>
    <sheet name="ES + EC - Auxiliar" sheetId="219" r:id="rId16"/>
    <sheet name="K projeto" sheetId="216" r:id="rId17"/>
    <sheet name="Orç_20-30" sheetId="28" state="hidden" r:id="rId18"/>
    <sheet name="Crono_20-30" sheetId="34" state="hidden" r:id="rId19"/>
    <sheet name="Referênciais Bibliográficas" sheetId="230" r:id="rId20"/>
  </sheets>
  <externalReferences>
    <externalReference r:id="rId21"/>
  </externalReferences>
  <definedNames>
    <definedName name="_xlnm.Print_Area" localSheetId="18">'Crono_20-30'!$A$2:$H$30</definedName>
    <definedName name="_xlnm.Print_Area" localSheetId="16">'K projeto'!$A$1:$G$22</definedName>
    <definedName name="_xlnm.Print_Area" localSheetId="17">'Orç_20-30'!$A$1:$G$82</definedName>
    <definedName name="_xlnm.Print_Titles" localSheetId="2">'Custos fixos mensais - L1, L3a6'!$1:$1</definedName>
    <definedName name="_xlnm.Print_Titles" localSheetId="3">'Custos fixos mensais - L2'!$1:$1</definedName>
    <definedName name="_xlnm.Print_Titles" localSheetId="5">'Custos fixos mensais - L7'!$1:$1</definedName>
    <definedName name="_xlnm.Print_Titles" localSheetId="6">'Custos variáveis mensais  - L7'!$1:$1</definedName>
    <definedName name="_xlnm.Print_Titles" localSheetId="4">'Custos variáveis mensais - L1a6'!$1:$1</definedName>
    <definedName name="_xlnm.Print_Titles" localSheetId="11">'ES + EC - Administrativo'!$1:$1</definedName>
    <definedName name="_xlnm.Print_Titles" localSheetId="9">'ES + EC - Ass. Social'!$1:$1</definedName>
    <definedName name="_xlnm.Print_Titles" localSheetId="15">'ES + EC - Auxiliar'!$1:$1</definedName>
    <definedName name="_xlnm.Print_Titles" localSheetId="13">'ES + EC - Auxiliar carpinteiro'!$1:$1</definedName>
    <definedName name="_xlnm.Print_Titles" localSheetId="7">'ES + EC - Coordenador L1 A L6'!$1:$1</definedName>
    <definedName name="_xlnm.Print_Titles" localSheetId="8">'ES + EC - Coordenador L7'!$1:$1</definedName>
    <definedName name="_xlnm.Print_Titles" localSheetId="10">'ES + EC - Encarregado'!$1:$1</definedName>
    <definedName name="_xlnm.Print_Titles" localSheetId="14">'ES + EC - Pedreiro'!$1:$1</definedName>
    <definedName name="_xlnm.Print_Titles" localSheetId="12">'ES + EC - Técnico Ambiental'!$1:$1</definedName>
    <definedName name="_xlnm.Print_Titles" localSheetId="19">'Referênciais Bibliográficas'!$1:$2</definedName>
    <definedName name="_xlnm.Print_Titles" localSheetId="1">'Sumário Executivo'!$1:$3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20" l="1"/>
  <c r="C35" i="246" l="1"/>
  <c r="C33" i="246"/>
  <c r="C31" i="246"/>
  <c r="C29" i="246"/>
  <c r="C27" i="246"/>
  <c r="C25" i="246"/>
  <c r="C23" i="246"/>
  <c r="C21" i="246"/>
  <c r="C19" i="246"/>
  <c r="C17" i="246"/>
  <c r="C15" i="246"/>
  <c r="C13" i="246"/>
  <c r="C11" i="246"/>
  <c r="C9" i="246"/>
  <c r="C7" i="246"/>
  <c r="C5" i="246"/>
  <c r="C1" i="246"/>
  <c r="C56" i="234"/>
  <c r="H24" i="244" l="1"/>
  <c r="H23" i="244"/>
  <c r="H22" i="244"/>
  <c r="H21" i="244"/>
  <c r="H20" i="244"/>
  <c r="H19" i="244"/>
  <c r="H18" i="244"/>
  <c r="H17" i="244" l="1"/>
  <c r="G12" i="241" l="1"/>
  <c r="G11" i="241"/>
  <c r="G10" i="241"/>
  <c r="G9" i="241"/>
  <c r="G7" i="241"/>
  <c r="G12" i="222" l="1"/>
  <c r="G11" i="222"/>
  <c r="G10" i="222"/>
  <c r="G9" i="222"/>
  <c r="E12" i="216"/>
  <c r="G11" i="216" s="1"/>
  <c r="D54" i="212" s="1"/>
  <c r="G8" i="216"/>
  <c r="D56" i="212"/>
  <c r="C56" i="212"/>
  <c r="D53" i="212"/>
  <c r="C47" i="212"/>
  <c r="C46" i="212"/>
  <c r="C45" i="212"/>
  <c r="C44" i="212"/>
  <c r="C43" i="212"/>
  <c r="C42" i="212"/>
  <c r="D37" i="212"/>
  <c r="D36" i="212"/>
  <c r="D33" i="212"/>
  <c r="D32" i="212"/>
  <c r="D31" i="212"/>
  <c r="D30" i="212"/>
  <c r="D29" i="212"/>
  <c r="D26" i="212"/>
  <c r="D25" i="212"/>
  <c r="D24" i="212"/>
  <c r="D23" i="212"/>
  <c r="D22" i="212"/>
  <c r="D21" i="212"/>
  <c r="D20" i="212"/>
  <c r="D17" i="212"/>
  <c r="D16" i="212"/>
  <c r="D15" i="212"/>
  <c r="D14" i="212"/>
  <c r="D13" i="212"/>
  <c r="D12" i="212"/>
  <c r="D11" i="212"/>
  <c r="D10" i="212"/>
  <c r="D9" i="212"/>
  <c r="G7" i="222" l="1"/>
  <c r="G22" i="241" l="1"/>
  <c r="G21" i="241"/>
  <c r="G20" i="241"/>
  <c r="G19" i="241"/>
  <c r="H21" i="240"/>
  <c r="H22" i="240"/>
  <c r="D57" i="237" l="1"/>
  <c r="C57" i="237"/>
  <c r="D55" i="237"/>
  <c r="D54" i="237"/>
  <c r="C35" i="237"/>
  <c r="C28" i="237"/>
  <c r="C19" i="237"/>
  <c r="C8" i="237"/>
  <c r="C39" i="237" l="1"/>
  <c r="C47" i="237"/>
  <c r="C42" i="237"/>
  <c r="D33" i="237"/>
  <c r="D23" i="237"/>
  <c r="D17" i="237"/>
  <c r="D13" i="237"/>
  <c r="D9" i="237"/>
  <c r="D37" i="237"/>
  <c r="D31" i="237"/>
  <c r="D26" i="237"/>
  <c r="D22" i="237"/>
  <c r="D16" i="237"/>
  <c r="D12" i="237"/>
  <c r="D10" i="237"/>
  <c r="C45" i="237"/>
  <c r="D36" i="237"/>
  <c r="D30" i="237"/>
  <c r="D25" i="237"/>
  <c r="D21" i="237"/>
  <c r="D15" i="237"/>
  <c r="D11" i="237"/>
  <c r="C44" i="237"/>
  <c r="D29" i="237"/>
  <c r="D24" i="237"/>
  <c r="D14" i="237"/>
  <c r="C43" i="237"/>
  <c r="D41" i="237"/>
  <c r="C46" i="237"/>
  <c r="D20" i="237"/>
  <c r="D32" i="237"/>
  <c r="H21" i="220"/>
  <c r="D35" i="237" l="1"/>
  <c r="D28" i="237"/>
  <c r="C41" i="237"/>
  <c r="C48" i="237" s="1"/>
  <c r="D53" i="237" s="1"/>
  <c r="D62" i="237" s="1"/>
  <c r="D19" i="237"/>
  <c r="D8" i="237"/>
  <c r="D15" i="236"/>
  <c r="D57" i="236"/>
  <c r="C57" i="236"/>
  <c r="D55" i="236"/>
  <c r="D54" i="236"/>
  <c r="C35" i="236"/>
  <c r="C28" i="236"/>
  <c r="C19" i="236"/>
  <c r="C8" i="236"/>
  <c r="D56" i="235"/>
  <c r="C56" i="235"/>
  <c r="D54" i="235"/>
  <c r="D53" i="235"/>
  <c r="C47" i="235"/>
  <c r="C46" i="235"/>
  <c r="C45" i="235"/>
  <c r="C44" i="235"/>
  <c r="C43" i="235"/>
  <c r="C42" i="235"/>
  <c r="C41" i="235" s="1"/>
  <c r="D41" i="235"/>
  <c r="D37" i="235"/>
  <c r="D36" i="235"/>
  <c r="C35" i="235"/>
  <c r="D33" i="235"/>
  <c r="D32" i="235"/>
  <c r="D31" i="235"/>
  <c r="D30" i="235"/>
  <c r="D29" i="235"/>
  <c r="C28" i="235"/>
  <c r="D26" i="235"/>
  <c r="D25" i="235"/>
  <c r="D24" i="235"/>
  <c r="D23" i="235"/>
  <c r="D22" i="235"/>
  <c r="D21" i="235"/>
  <c r="D20" i="235"/>
  <c r="C19" i="235"/>
  <c r="D17" i="235"/>
  <c r="D16" i="235"/>
  <c r="D15" i="235"/>
  <c r="D14" i="235"/>
  <c r="D13" i="235"/>
  <c r="D12" i="235"/>
  <c r="D11" i="235"/>
  <c r="D10" i="235"/>
  <c r="D9" i="235"/>
  <c r="C8" i="235"/>
  <c r="D1" i="235"/>
  <c r="D56" i="234"/>
  <c r="D54" i="234"/>
  <c r="D53" i="234"/>
  <c r="D41" i="234"/>
  <c r="C35" i="234"/>
  <c r="C28" i="234"/>
  <c r="C19" i="234"/>
  <c r="C8" i="234"/>
  <c r="D1" i="234"/>
  <c r="C46" i="234"/>
  <c r="D35" i="235" l="1"/>
  <c r="D8" i="235"/>
  <c r="D28" i="235"/>
  <c r="C39" i="235"/>
  <c r="C48" i="235" s="1"/>
  <c r="D52" i="235" s="1"/>
  <c r="D61" i="235" s="1"/>
  <c r="C39" i="236"/>
  <c r="C39" i="234"/>
  <c r="D39" i="237"/>
  <c r="D48" i="237" s="1"/>
  <c r="D64" i="237" s="1"/>
  <c r="D21" i="234"/>
  <c r="C47" i="234"/>
  <c r="D20" i="234"/>
  <c r="D33" i="234"/>
  <c r="D9" i="234"/>
  <c r="D22" i="234"/>
  <c r="D10" i="234"/>
  <c r="D23" i="234"/>
  <c r="D36" i="234"/>
  <c r="D24" i="234"/>
  <c r="D13" i="234"/>
  <c r="D26" i="234"/>
  <c r="C42" i="234"/>
  <c r="D32" i="234"/>
  <c r="D11" i="234"/>
  <c r="D37" i="234"/>
  <c r="D12" i="234"/>
  <c r="D25" i="234"/>
  <c r="D14" i="234"/>
  <c r="C43" i="234"/>
  <c r="D15" i="234"/>
  <c r="D29" i="234"/>
  <c r="C44" i="234"/>
  <c r="D16" i="234"/>
  <c r="D30" i="234"/>
  <c r="C45" i="234"/>
  <c r="D17" i="234"/>
  <c r="D31" i="234"/>
  <c r="C47" i="236"/>
  <c r="C43" i="236"/>
  <c r="D16" i="236"/>
  <c r="D41" i="236"/>
  <c r="D31" i="236"/>
  <c r="D30" i="236"/>
  <c r="C42" i="236"/>
  <c r="D20" i="236"/>
  <c r="D32" i="236"/>
  <c r="D17" i="236"/>
  <c r="D29" i="236"/>
  <c r="D22" i="236"/>
  <c r="C44" i="236"/>
  <c r="D9" i="236"/>
  <c r="D33" i="236"/>
  <c r="D11" i="236"/>
  <c r="D12" i="236"/>
  <c r="D24" i="236"/>
  <c r="D36" i="236"/>
  <c r="C45" i="236"/>
  <c r="D21" i="236"/>
  <c r="D10" i="236"/>
  <c r="D23" i="236"/>
  <c r="D13" i="236"/>
  <c r="D25" i="236"/>
  <c r="D37" i="236"/>
  <c r="D14" i="236"/>
  <c r="D26" i="236"/>
  <c r="C46" i="236"/>
  <c r="D19" i="235"/>
  <c r="D39" i="235" s="1"/>
  <c r="D48" i="235" s="1"/>
  <c r="E9" i="240" l="1"/>
  <c r="H9" i="240" s="1"/>
  <c r="E9" i="244"/>
  <c r="H9" i="244" s="1"/>
  <c r="E9" i="220"/>
  <c r="H9" i="220" s="1"/>
  <c r="D35" i="234"/>
  <c r="C41" i="234"/>
  <c r="C48" i="234" s="1"/>
  <c r="D8" i="234"/>
  <c r="D19" i="234"/>
  <c r="D28" i="234"/>
  <c r="D8" i="236"/>
  <c r="D35" i="236"/>
  <c r="D19" i="236"/>
  <c r="C41" i="236"/>
  <c r="C48" i="236" s="1"/>
  <c r="D53" i="236" s="1"/>
  <c r="D62" i="236" s="1"/>
  <c r="D28" i="236"/>
  <c r="D63" i="235"/>
  <c r="E5" i="240" s="1"/>
  <c r="H5" i="240" s="1"/>
  <c r="D52" i="234" l="1"/>
  <c r="D61" i="234" s="1"/>
  <c r="D39" i="236"/>
  <c r="D48" i="236" s="1"/>
  <c r="D64" i="236" s="1"/>
  <c r="D39" i="234"/>
  <c r="D48" i="234" s="1"/>
  <c r="H22" i="220"/>
  <c r="D63" i="234" l="1"/>
  <c r="E6" i="244" s="1"/>
  <c r="H6" i="244" s="1"/>
  <c r="E11" i="220"/>
  <c r="E11" i="240"/>
  <c r="H11" i="240" s="1"/>
  <c r="E6" i="240" l="1"/>
  <c r="H6" i="240" s="1"/>
  <c r="E6" i="220"/>
  <c r="H6" i="220" s="1"/>
  <c r="C57" i="226"/>
  <c r="C35" i="226"/>
  <c r="C28" i="226"/>
  <c r="C19" i="226"/>
  <c r="C8" i="226"/>
  <c r="G21" i="222"/>
  <c r="G22" i="222"/>
  <c r="G20" i="222"/>
  <c r="G19" i="222"/>
  <c r="D55" i="226"/>
  <c r="C47" i="226" l="1"/>
  <c r="C39" i="226"/>
  <c r="D55" i="219"/>
  <c r="D55" i="218"/>
  <c r="D54" i="226"/>
  <c r="D54" i="217"/>
  <c r="D54" i="219"/>
  <c r="D54" i="218"/>
  <c r="D55" i="217"/>
  <c r="D41" i="226"/>
  <c r="D11" i="226"/>
  <c r="C43" i="226"/>
  <c r="C46" i="226"/>
  <c r="D23" i="226"/>
  <c r="D15" i="226"/>
  <c r="D31" i="226"/>
  <c r="D12" i="226"/>
  <c r="D16" i="226"/>
  <c r="D20" i="226"/>
  <c r="D24" i="226"/>
  <c r="D32" i="226"/>
  <c r="D36" i="226"/>
  <c r="C44" i="226"/>
  <c r="D9" i="226"/>
  <c r="D13" i="226"/>
  <c r="D17" i="226"/>
  <c r="D21" i="226"/>
  <c r="D25" i="226"/>
  <c r="D29" i="226"/>
  <c r="D33" i="226"/>
  <c r="D37" i="226"/>
  <c r="C45" i="226"/>
  <c r="D10" i="226"/>
  <c r="D14" i="226"/>
  <c r="D22" i="226"/>
  <c r="D26" i="226"/>
  <c r="D30" i="226"/>
  <c r="C42" i="226"/>
  <c r="C41" i="226" l="1"/>
  <c r="C48" i="226" s="1"/>
  <c r="D53" i="226" s="1"/>
  <c r="D35" i="226"/>
  <c r="D28" i="226"/>
  <c r="D19" i="226"/>
  <c r="D8" i="226"/>
  <c r="D39" i="226" l="1"/>
  <c r="D48" i="226" s="1"/>
  <c r="C57" i="219" l="1"/>
  <c r="C57" i="218"/>
  <c r="C57" i="217"/>
  <c r="D41" i="219"/>
  <c r="C35" i="219"/>
  <c r="C28" i="219"/>
  <c r="C19" i="219"/>
  <c r="C8" i="219"/>
  <c r="C47" i="218"/>
  <c r="C46" i="218"/>
  <c r="C45" i="218"/>
  <c r="C44" i="218"/>
  <c r="C43" i="218"/>
  <c r="C42" i="218"/>
  <c r="D41" i="218"/>
  <c r="D37" i="218"/>
  <c r="D36" i="218"/>
  <c r="C35" i="218"/>
  <c r="D33" i="218"/>
  <c r="D32" i="218"/>
  <c r="D31" i="218"/>
  <c r="D30" i="218"/>
  <c r="D29" i="218"/>
  <c r="C28" i="218"/>
  <c r="D26" i="218"/>
  <c r="D25" i="218"/>
  <c r="D24" i="218"/>
  <c r="D23" i="218"/>
  <c r="D22" i="218"/>
  <c r="D21" i="218"/>
  <c r="D20" i="218"/>
  <c r="C19" i="218"/>
  <c r="D17" i="218"/>
  <c r="D16" i="218"/>
  <c r="D15" i="218"/>
  <c r="D14" i="218"/>
  <c r="D13" i="218"/>
  <c r="D12" i="218"/>
  <c r="D11" i="218"/>
  <c r="D10" i="218"/>
  <c r="D9" i="218"/>
  <c r="C8" i="218"/>
  <c r="D41" i="212"/>
  <c r="D41" i="217"/>
  <c r="C47" i="217"/>
  <c r="C46" i="217"/>
  <c r="C45" i="217"/>
  <c r="C44" i="217"/>
  <c r="C43" i="217"/>
  <c r="C42" i="217"/>
  <c r="D37" i="217"/>
  <c r="D36" i="217"/>
  <c r="C35" i="217"/>
  <c r="D33" i="217"/>
  <c r="D32" i="217"/>
  <c r="D31" i="217"/>
  <c r="D30" i="217"/>
  <c r="D29" i="217"/>
  <c r="C28" i="217"/>
  <c r="D26" i="217"/>
  <c r="D25" i="217"/>
  <c r="D24" i="217"/>
  <c r="D23" i="217"/>
  <c r="D22" i="217"/>
  <c r="D21" i="217"/>
  <c r="D20" i="217"/>
  <c r="C19" i="217"/>
  <c r="D17" i="217"/>
  <c r="D16" i="217"/>
  <c r="D15" i="217"/>
  <c r="D14" i="217"/>
  <c r="D13" i="217"/>
  <c r="D12" i="217"/>
  <c r="D11" i="217"/>
  <c r="D10" i="217"/>
  <c r="D9" i="217"/>
  <c r="C8" i="217"/>
  <c r="D35" i="217" l="1"/>
  <c r="C39" i="217"/>
  <c r="C39" i="219"/>
  <c r="C41" i="217"/>
  <c r="C41" i="212"/>
  <c r="C39" i="218"/>
  <c r="D28" i="218"/>
  <c r="D35" i="218"/>
  <c r="D19" i="218"/>
  <c r="C41" i="218"/>
  <c r="D8" i="218"/>
  <c r="D19" i="217"/>
  <c r="D28" i="217"/>
  <c r="D8" i="217"/>
  <c r="D35" i="212"/>
  <c r="D28" i="212"/>
  <c r="D19" i="212"/>
  <c r="D8" i="212"/>
  <c r="C48" i="218" l="1"/>
  <c r="D53" i="218" s="1"/>
  <c r="C48" i="217"/>
  <c r="D53" i="217" s="1"/>
  <c r="D39" i="218"/>
  <c r="D48" i="218" s="1"/>
  <c r="D39" i="217"/>
  <c r="D48" i="217" s="1"/>
  <c r="D39" i="212"/>
  <c r="D57" i="218" l="1"/>
  <c r="D62" i="218" s="1"/>
  <c r="D64" i="218" s="1"/>
  <c r="D57" i="219"/>
  <c r="D57" i="217"/>
  <c r="D62" i="217" s="1"/>
  <c r="D64" i="217" s="1"/>
  <c r="E7" i="244" s="1"/>
  <c r="H7" i="244" s="1"/>
  <c r="D57" i="226"/>
  <c r="D62" i="226" s="1"/>
  <c r="D64" i="226" s="1"/>
  <c r="G19" i="216"/>
  <c r="G18" i="216"/>
  <c r="G17" i="216"/>
  <c r="C35" i="212"/>
  <c r="C28" i="212"/>
  <c r="C8" i="212"/>
  <c r="E8" i="240" l="1"/>
  <c r="H8" i="240" s="1"/>
  <c r="E8" i="244"/>
  <c r="H8" i="244" s="1"/>
  <c r="E10" i="244"/>
  <c r="H10" i="244" s="1"/>
  <c r="E11" i="244"/>
  <c r="H11" i="244" s="1"/>
  <c r="H20" i="241"/>
  <c r="H19" i="240"/>
  <c r="H19" i="241"/>
  <c r="H20" i="240"/>
  <c r="H18" i="241"/>
  <c r="H18" i="240"/>
  <c r="H22" i="241"/>
  <c r="H23" i="240"/>
  <c r="H17" i="240"/>
  <c r="H21" i="241"/>
  <c r="H17" i="220"/>
  <c r="H23" i="220"/>
  <c r="H9" i="241"/>
  <c r="H7" i="241"/>
  <c r="H7" i="222"/>
  <c r="H12" i="241"/>
  <c r="H11" i="241"/>
  <c r="H10" i="241"/>
  <c r="H15" i="241"/>
  <c r="H10" i="222"/>
  <c r="H11" i="222"/>
  <c r="H12" i="222"/>
  <c r="H9" i="222"/>
  <c r="E7" i="220"/>
  <c r="H7" i="220" s="1"/>
  <c r="E7" i="240"/>
  <c r="H7" i="240" s="1"/>
  <c r="E10" i="220"/>
  <c r="E10" i="240"/>
  <c r="H10" i="240" s="1"/>
  <c r="E8" i="220"/>
  <c r="H8" i="220" s="1"/>
  <c r="H15" i="222"/>
  <c r="H20" i="222"/>
  <c r="H19" i="222"/>
  <c r="H18" i="222"/>
  <c r="H21" i="222"/>
  <c r="H22" i="222"/>
  <c r="C46" i="219"/>
  <c r="C42" i="219"/>
  <c r="D30" i="219"/>
  <c r="D25" i="219"/>
  <c r="D21" i="219"/>
  <c r="D16" i="219"/>
  <c r="D12" i="219"/>
  <c r="C44" i="219"/>
  <c r="D23" i="219"/>
  <c r="D10" i="219"/>
  <c r="C47" i="219"/>
  <c r="D31" i="219"/>
  <c r="D22" i="219"/>
  <c r="D13" i="219"/>
  <c r="C45" i="219"/>
  <c r="D33" i="219"/>
  <c r="D29" i="219"/>
  <c r="D24" i="219"/>
  <c r="D20" i="219"/>
  <c r="D15" i="219"/>
  <c r="D11" i="219"/>
  <c r="D37" i="219"/>
  <c r="D32" i="219"/>
  <c r="D14" i="219"/>
  <c r="C43" i="219"/>
  <c r="D36" i="219"/>
  <c r="D26" i="219"/>
  <c r="D17" i="219"/>
  <c r="D9" i="219"/>
  <c r="H20" i="220"/>
  <c r="C19" i="212"/>
  <c r="C39" i="212" s="1"/>
  <c r="H16" i="240" l="1"/>
  <c r="H17" i="241"/>
  <c r="H17" i="222"/>
  <c r="H5" i="241"/>
  <c r="H5" i="222"/>
  <c r="D35" i="219"/>
  <c r="D28" i="219"/>
  <c r="D8" i="219"/>
  <c r="D19" i="219"/>
  <c r="C41" i="219"/>
  <c r="C48" i="219" s="1"/>
  <c r="D53" i="219" s="1"/>
  <c r="D62" i="219" s="1"/>
  <c r="H24" i="222" l="1"/>
  <c r="H24" i="241"/>
  <c r="I11" i="241" s="1"/>
  <c r="I21" i="241"/>
  <c r="I20" i="241"/>
  <c r="E29" i="241"/>
  <c r="I29" i="241" s="1"/>
  <c r="I30" i="241" s="1"/>
  <c r="I19" i="241"/>
  <c r="I18" i="241"/>
  <c r="I7" i="222"/>
  <c r="D39" i="219"/>
  <c r="D48" i="219" s="1"/>
  <c r="D64" i="219" s="1"/>
  <c r="E12" i="244" l="1"/>
  <c r="H12" i="244" s="1"/>
  <c r="E14" i="244"/>
  <c r="H14" i="244" s="1"/>
  <c r="E15" i="244"/>
  <c r="H15" i="244" s="1"/>
  <c r="E13" i="244"/>
  <c r="H13" i="244" s="1"/>
  <c r="I15" i="241"/>
  <c r="I7" i="241"/>
  <c r="I9" i="241"/>
  <c r="I10" i="241"/>
  <c r="I12" i="241"/>
  <c r="I22" i="241"/>
  <c r="I17" i="241" s="1"/>
  <c r="E29" i="222"/>
  <c r="I29" i="222" s="1"/>
  <c r="I30" i="222" s="1"/>
  <c r="E12" i="240"/>
  <c r="H12" i="240" s="1"/>
  <c r="E14" i="240"/>
  <c r="H14" i="240" s="1"/>
  <c r="H4" i="240" s="1"/>
  <c r="E13" i="240"/>
  <c r="H13" i="240" s="1"/>
  <c r="I21" i="222"/>
  <c r="I9" i="222"/>
  <c r="I19" i="222"/>
  <c r="I18" i="222"/>
  <c r="I22" i="222"/>
  <c r="I15" i="222"/>
  <c r="I12" i="222"/>
  <c r="I20" i="222"/>
  <c r="I10" i="222"/>
  <c r="I11" i="222"/>
  <c r="E12" i="220"/>
  <c r="H12" i="220" s="1"/>
  <c r="E14" i="220"/>
  <c r="H14" i="220" s="1"/>
  <c r="E13" i="220"/>
  <c r="H13" i="220" s="1"/>
  <c r="H11" i="220"/>
  <c r="H10" i="220"/>
  <c r="I5" i="241" l="1"/>
  <c r="I24" i="241"/>
  <c r="H25" i="240"/>
  <c r="I5" i="222"/>
  <c r="I17" i="222"/>
  <c r="I24" i="222" l="1"/>
  <c r="I22" i="240"/>
  <c r="I21" i="240"/>
  <c r="I5" i="240"/>
  <c r="I23" i="240"/>
  <c r="I18" i="240"/>
  <c r="I19" i="240"/>
  <c r="E30" i="240"/>
  <c r="I30" i="240" s="1"/>
  <c r="I31" i="240" s="1"/>
  <c r="I17" i="240"/>
  <c r="I7" i="240"/>
  <c r="I8" i="240"/>
  <c r="I20" i="240"/>
  <c r="I9" i="240"/>
  <c r="I11" i="240"/>
  <c r="I6" i="240"/>
  <c r="I10" i="240"/>
  <c r="I12" i="240"/>
  <c r="I14" i="240"/>
  <c r="I13" i="240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I16" i="240" l="1"/>
  <c r="I4" i="240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I25" i="240" l="1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D48" i="212" l="1"/>
  <c r="C48" i="212"/>
  <c r="D52" i="212" l="1"/>
  <c r="D61" i="212" s="1"/>
  <c r="D63" i="212" s="1"/>
  <c r="H19" i="220"/>
  <c r="H18" i="220"/>
  <c r="E5" i="244" l="1"/>
  <c r="H5" i="244" s="1"/>
  <c r="E5" i="220"/>
  <c r="H5" i="220" s="1"/>
  <c r="H4" i="220" s="1"/>
  <c r="H16" i="220"/>
  <c r="H4" i="244" l="1"/>
  <c r="H26" i="244" s="1"/>
  <c r="H25" i="220"/>
  <c r="I23" i="244" l="1"/>
  <c r="I24" i="244"/>
  <c r="I19" i="244"/>
  <c r="I21" i="244"/>
  <c r="I18" i="244"/>
  <c r="I17" i="244" s="1"/>
  <c r="I22" i="244"/>
  <c r="I20" i="244"/>
  <c r="E31" i="244"/>
  <c r="I31" i="244" s="1"/>
  <c r="I32" i="244" s="1"/>
  <c r="I9" i="244"/>
  <c r="I6" i="244"/>
  <c r="I7" i="244"/>
  <c r="I8" i="244"/>
  <c r="I11" i="244"/>
  <c r="I10" i="244"/>
  <c r="I13" i="244"/>
  <c r="I14" i="244"/>
  <c r="I12" i="244"/>
  <c r="I15" i="244"/>
  <c r="I5" i="244"/>
  <c r="I4" i="244" s="1"/>
  <c r="I26" i="244" s="1"/>
  <c r="I9" i="220"/>
  <c r="E30" i="220"/>
  <c r="I30" i="220" s="1"/>
  <c r="I31" i="220" s="1"/>
  <c r="I21" i="220"/>
  <c r="I7" i="220"/>
  <c r="I12" i="220"/>
  <c r="I22" i="220"/>
  <c r="I18" i="220"/>
  <c r="I20" i="220"/>
  <c r="I10" i="220"/>
  <c r="I8" i="220"/>
  <c r="I11" i="220"/>
  <c r="I17" i="220"/>
  <c r="I19" i="220"/>
  <c r="I6" i="220"/>
  <c r="I5" i="220"/>
  <c r="I14" i="220"/>
  <c r="I13" i="220"/>
  <c r="I23" i="220"/>
  <c r="I16" i="220" l="1"/>
  <c r="I4" i="220"/>
  <c r="I25" i="2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<sst xmlns="http://schemas.openxmlformats.org/spreadsheetml/2006/main" count="1204" uniqueCount="333">
  <si>
    <t>1.1</t>
  </si>
  <si>
    <t>1.2</t>
  </si>
  <si>
    <t>Código</t>
  </si>
  <si>
    <t>Unid.</t>
  </si>
  <si>
    <t>Preço unit.</t>
  </si>
  <si>
    <t>Custo total</t>
  </si>
  <si>
    <t>05.105.034-0</t>
  </si>
  <si>
    <t>h</t>
  </si>
  <si>
    <t>05.105.033-0</t>
  </si>
  <si>
    <t>05.105.032-0</t>
  </si>
  <si>
    <t>05.105.041-0</t>
  </si>
  <si>
    <t>05.105.038-0</t>
  </si>
  <si>
    <t>05.105.025-0</t>
  </si>
  <si>
    <t>1.3</t>
  </si>
  <si>
    <t>1.4</t>
  </si>
  <si>
    <t>1.5</t>
  </si>
  <si>
    <t>1.6</t>
  </si>
  <si>
    <t>1.7</t>
  </si>
  <si>
    <t>1.8</t>
  </si>
  <si>
    <t>05.105.026-0</t>
  </si>
  <si>
    <t>05.105.035-0</t>
  </si>
  <si>
    <t>TOTAL GERAL</t>
  </si>
  <si>
    <t>DESCRIÇÃO</t>
  </si>
  <si>
    <t>05.105.050-0</t>
  </si>
  <si>
    <t>19.004.042-2</t>
  </si>
  <si>
    <t>MÃO-DE-OBRA DE ADVOGADO OU ASSESSOR JURÍDICO</t>
  </si>
  <si>
    <t xml:space="preserve">MÃO-DE-OBRA DE ASSISTENTE SOCIAL </t>
  </si>
  <si>
    <t>MÃO-DE-OBRA DE ECONOMISTA</t>
  </si>
  <si>
    <t>h/mês</t>
  </si>
  <si>
    <t>nº meses</t>
  </si>
  <si>
    <t>nº prof.</t>
  </si>
  <si>
    <t>Supervisão e Suporte</t>
  </si>
  <si>
    <t>0.1</t>
  </si>
  <si>
    <t>0.2</t>
  </si>
  <si>
    <t>ITEM</t>
  </si>
  <si>
    <t xml:space="preserve">TOTAL </t>
  </si>
  <si>
    <t>Quant.</t>
  </si>
  <si>
    <t>MAO-DE-OBRA DE TÉCNICO DE GEOPROCESSAMENTO</t>
  </si>
  <si>
    <t>DIAS</t>
  </si>
  <si>
    <t>P1 + P2</t>
  </si>
  <si>
    <t>P3</t>
  </si>
  <si>
    <t>Supervisão/mês</t>
  </si>
  <si>
    <t>P4</t>
  </si>
  <si>
    <t>P6</t>
  </si>
  <si>
    <t>P9</t>
  </si>
  <si>
    <t>P10</t>
  </si>
  <si>
    <t>Plano de Trabalho e Projeto de Comunicação e Mobilização Social (P1+P2)</t>
  </si>
  <si>
    <t>Caracterização do Município (P3)</t>
  </si>
  <si>
    <t>P11</t>
  </si>
  <si>
    <t>Versão Preliminar do PMSB (P9)</t>
  </si>
  <si>
    <t>Banco de Dados (P10) e Versão Final do Plano (P11)</t>
  </si>
  <si>
    <t>Sub total Planos Municipais de Saneamento</t>
  </si>
  <si>
    <t>Sub total Planos Municipais de Saneamento (c/ BDI 16%)</t>
  </si>
  <si>
    <t>Total</t>
  </si>
  <si>
    <t>Total Acumulado</t>
  </si>
  <si>
    <t>Total (%)</t>
  </si>
  <si>
    <t>Total Acumulado (%)</t>
  </si>
  <si>
    <t>GOVERNO DO ESTADO DO RIO DE JANEIRO</t>
  </si>
  <si>
    <t>SECRETARIA DE ESTADO DO AMBIENTE - SEA</t>
  </si>
  <si>
    <t>EMOP JUL/11</t>
  </si>
  <si>
    <t>0.3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</si>
  <si>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</si>
  <si>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</si>
  <si>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</si>
  <si>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</si>
  <si>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</si>
  <si>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</si>
  <si>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</si>
  <si>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</si>
  <si>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</si>
  <si>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</si>
  <si>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</si>
  <si>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</si>
  <si>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</si>
  <si>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</si>
  <si>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</si>
  <si>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</si>
  <si>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</si>
  <si>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</si>
  <si>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</si>
  <si>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</si>
  <si>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</si>
  <si>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</si>
  <si>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</si>
  <si>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</si>
  <si>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5.6</t>
  </si>
  <si>
    <t>5.7</t>
  </si>
  <si>
    <t>5.8</t>
  </si>
  <si>
    <t>Plano de Trabalho (P1) e Projeto de Comunicação e Mobilização Social (P2)</t>
  </si>
  <si>
    <t xml:space="preserve"> Caracterização do Município (P3)</t>
  </si>
  <si>
    <t>Versão Preliminar do Plano (P9)</t>
  </si>
  <si>
    <t>Versão Final do Plano (P10) e Banco de Dados (P11)</t>
  </si>
  <si>
    <t>CRONOGRAMA FÍSICO-FINANCEIRO</t>
  </si>
  <si>
    <t>Planilha Orçamentária</t>
  </si>
  <si>
    <t>meses</t>
  </si>
  <si>
    <t xml:space="preserve"> Proposição de  Arranjos Institucionais, Jurídicos e Econômico-Financeiros (P6), Sistemas de Abastecimento de Água (P7), Sistemas de Esgotamento Sanitário e Drenagem Pluvial Urbana (P8)</t>
  </si>
  <si>
    <t>Diagnóstico dos Serviços de Abastecimento de Água Potável (P4),  Esgotamento Sanitário e Drenagem Pluvial Urbana (P5)</t>
  </si>
  <si>
    <t>BDI (8%)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</si>
  <si>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</si>
  <si>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</si>
  <si>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Atividade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</si>
  <si>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</si>
  <si>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</si>
  <si>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</si>
  <si>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</si>
  <si>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</si>
  <si>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</si>
  <si>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</si>
  <si>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</si>
  <si>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</si>
  <si>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</si>
  <si>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6.1</t>
  </si>
  <si>
    <t>6.2</t>
  </si>
  <si>
    <t>6.3</t>
  </si>
  <si>
    <t>6.4</t>
  </si>
  <si>
    <t>6.5</t>
  </si>
  <si>
    <t>I0 = AGO/2011</t>
  </si>
  <si>
    <t>Projeto: ELABORAÇÃO DE PLANO MUNICIPAL DE SANEAMENTO NAS MODALIDADES ÁGUA, ESGOTO E DRENAGEM URBANA, PARA MUNICÍPIOS COM POPULAÇÃO ENTRE 15 E 30 MIL HABITANTES</t>
  </si>
  <si>
    <t>Projeto: ELABORAÇÃO DE PLANO MUNICIPAL DE SANEAMENTO NAS MODALIDADES ÁGUA, ESGOTO E DRENAGEM URBANA  PARA MUNICÍPIOS COM POPULAÇÃO ATÉ 15 MIL HABITANTES</t>
  </si>
  <si>
    <t>R$</t>
  </si>
  <si>
    <t>COFINS</t>
  </si>
  <si>
    <t>ISS</t>
  </si>
  <si>
    <t>%</t>
  </si>
  <si>
    <t>K1</t>
  </si>
  <si>
    <t>TOTAL</t>
  </si>
  <si>
    <t>DESPESAS DIRETAS</t>
  </si>
  <si>
    <t>K4</t>
  </si>
  <si>
    <t xml:space="preserve">PIS </t>
  </si>
  <si>
    <t>DNIT</t>
  </si>
  <si>
    <t>L - LUCRO</t>
  </si>
  <si>
    <t>ARDF - ADMINISTRAÇÃO, RISCO E DESPESAS FINANCEIRAS</t>
  </si>
  <si>
    <t>DETALHAMENTO DO FATOR K</t>
  </si>
  <si>
    <t>Data:</t>
  </si>
  <si>
    <t>Os K's foram calculados através de fórmulas estabelecidas pelo Acórdão 1787/2011. Os parâmetros utilizados foram estabelecidos pela Nota Técnica Conjunta nº 01/2012/SIP/SAF da Agência Nacional de Águas.</t>
  </si>
  <si>
    <t>K4 = (1+L)*(1+DFL)</t>
  </si>
  <si>
    <t>K3</t>
  </si>
  <si>
    <t>SERVIÇOS TÉCNICOS E DE APOIO</t>
  </si>
  <si>
    <t>DFL - DESPESAS FISCAIS LEGAIS - DFL=(PIS+COFINS+ISS)/(1-PIS+COFINS+ISS)</t>
  </si>
  <si>
    <t>PIS + COFINS + ISS</t>
  </si>
  <si>
    <t>A</t>
  </si>
  <si>
    <t>B</t>
  </si>
  <si>
    <t>Instituto Nacional de Securidade Social - INSS</t>
  </si>
  <si>
    <t>Fundo de Garantia por Tempo de Serviço - FGTS</t>
  </si>
  <si>
    <t>Salário Educação</t>
  </si>
  <si>
    <t>Serviço de Apoio a Pequena e Média Empresa - SEBRAE</t>
  </si>
  <si>
    <t>Instituto Nacional de Colonização e Reforma Agrária - INCRA</t>
  </si>
  <si>
    <t>Seguro contra os Riscos de Acidente de Trabalho</t>
  </si>
  <si>
    <t>Faltas justificadas</t>
  </si>
  <si>
    <t>Auxílio enfermidade</t>
  </si>
  <si>
    <t>Aviso prévio trabalhado</t>
  </si>
  <si>
    <t>Licença paternidade</t>
  </si>
  <si>
    <t>Aviso prévio indenizado</t>
  </si>
  <si>
    <t>SUB TOTAL DE ENCARGOS SOCIAIS</t>
  </si>
  <si>
    <t>GRUPO A - ENCARGOS SOCIAIS SOBRE A FOLHA DE PAGAMENTO</t>
  </si>
  <si>
    <t>Serviço Social da Indústria - SESI</t>
  </si>
  <si>
    <t>SERVIÇO Nacional de Aprendizagem Industrial - SENAI</t>
  </si>
  <si>
    <t>Serviço Social da Construção Civil do Estado de Minas Gerais - SECONCI</t>
  </si>
  <si>
    <t>GRUPO B</t>
  </si>
  <si>
    <t xml:space="preserve">GRUPO C - ENCARGOS DE DEMISSÃO </t>
  </si>
  <si>
    <t>C</t>
  </si>
  <si>
    <t>Décimo terceiro salário</t>
  </si>
  <si>
    <t>Auxílio acidente de trabalho</t>
  </si>
  <si>
    <t>Férias gozadas</t>
  </si>
  <si>
    <t>Salário Maternidade</t>
  </si>
  <si>
    <t>Férias indenizadas</t>
  </si>
  <si>
    <t>Depósito rescisão sem justa causa</t>
  </si>
  <si>
    <t>Indenização adicional</t>
  </si>
  <si>
    <t>D</t>
  </si>
  <si>
    <t>GRUPO D - REINCIDÊNCIAS</t>
  </si>
  <si>
    <t>Reincidência do Grupo A sobre o Grupo B</t>
  </si>
  <si>
    <t>EQUIPE PERMANENTE mensalista sem desoneração</t>
  </si>
  <si>
    <t>Reincidência do Grupo A sobre aviso prévio trabalhado e reincidência do FGTS sobre aviso prévio indenizado</t>
  </si>
  <si>
    <t>Alimentação</t>
  </si>
  <si>
    <t>Exames médicos</t>
  </si>
  <si>
    <t xml:space="preserve">Equipamento de Proteção Individual – EPI </t>
  </si>
  <si>
    <t>ENCARGOS COMPLEMENTARES</t>
  </si>
  <si>
    <t>Transportes - Vale transporte</t>
  </si>
  <si>
    <t>Ferramentas</t>
  </si>
  <si>
    <t>Seguro de vida</t>
  </si>
  <si>
    <t xml:space="preserve">ES1 - ENCARGOS SOCIAIS </t>
  </si>
  <si>
    <t>ES - ENCARGOS SOCIAIS + ENCARGOS COMPLEMENTARES</t>
  </si>
  <si>
    <t>EQUIPE PERMANENTE - ANA</t>
  </si>
  <si>
    <t>Profissional</t>
  </si>
  <si>
    <t>Salário base</t>
  </si>
  <si>
    <t>Coordenador</t>
  </si>
  <si>
    <t>Encarregado</t>
  </si>
  <si>
    <t>Administrativo</t>
  </si>
  <si>
    <t>EQUIPE PERMANENTE - K1 = [(1+ES+ARDF)*(1+L)*(1+DFL)]</t>
  </si>
  <si>
    <t>FATOR K</t>
  </si>
  <si>
    <t>VALOR TOTAL DA REMUNERAÇÃO</t>
  </si>
  <si>
    <t>Item</t>
  </si>
  <si>
    <t>Órgão</t>
  </si>
  <si>
    <t>Descrição</t>
  </si>
  <si>
    <t>Quantitativo</t>
  </si>
  <si>
    <t>Peso
(%)</t>
  </si>
  <si>
    <t>EQUIPE PERMANENTE</t>
  </si>
  <si>
    <t>DESPESAS DIVERSAS</t>
  </si>
  <si>
    <t>AGEVAP</t>
  </si>
  <si>
    <t>mês</t>
  </si>
  <si>
    <t>Cotação</t>
  </si>
  <si>
    <t>Impressão de desenhos</t>
  </si>
  <si>
    <t>Impressão preto e branco</t>
  </si>
  <si>
    <t>Diárias</t>
  </si>
  <si>
    <t>Custo Mensal (R$)</t>
  </si>
  <si>
    <t>Unidade</t>
  </si>
  <si>
    <t>VALOR TOTAL</t>
  </si>
  <si>
    <t xml:space="preserve">VALOR TOTAL </t>
  </si>
  <si>
    <t>Óleo diesel</t>
  </si>
  <si>
    <t>Custo Anual
(R$)</t>
  </si>
  <si>
    <t>hora</t>
  </si>
  <si>
    <t>SERVIÇOS TÉCNICOS</t>
  </si>
  <si>
    <t>SERVIÇOS DE TOPOGRAFIA</t>
  </si>
  <si>
    <t>equipe</t>
  </si>
  <si>
    <t>dia</t>
  </si>
  <si>
    <t>SERVIÇOS DE DRONE</t>
  </si>
  <si>
    <t>P8155</t>
  </si>
  <si>
    <t>Técnico em geoprocessamento</t>
  </si>
  <si>
    <t>Item 35.1</t>
  </si>
  <si>
    <t>AETESP/
APEAESP</t>
  </si>
  <si>
    <t>Mobilização e desmobilização entre 35 e 150 km</t>
  </si>
  <si>
    <t>Item 32.1</t>
  </si>
  <si>
    <t xml:space="preserve">Fornecimento de equipe de topografia composta de 1 técnico, 2 auxiliares, 1 estação total classe 2, 1 nível classe 2, trena, demais acessórios, veículo, inclusive cálculo e desenho executados pelas equipes na obra </t>
  </si>
  <si>
    <t>Item 36</t>
  </si>
  <si>
    <t xml:space="preserve">Estadia e alimentação considerando pernoite, café da manhã, almoço e jantar para equipe de 4 pessoas </t>
  </si>
  <si>
    <t>Item 37</t>
  </si>
  <si>
    <t>Assessoria técnica em serviços de agrimensura</t>
  </si>
  <si>
    <t>Execução de filmagem com drone</t>
  </si>
  <si>
    <t>diária</t>
  </si>
  <si>
    <t>Locação de retroescavadeira com operador</t>
  </si>
  <si>
    <t>m²</t>
  </si>
  <si>
    <t>unidade</t>
  </si>
  <si>
    <t>Refeições</t>
  </si>
  <si>
    <t>K1 = [(1+ES+ARDF)*(1+L)*(1+DFL)]</t>
  </si>
  <si>
    <t>ES2 - ENCARGOS COMPLEMENTARES - VARIÁVEL DE ACORDO COM O PROFISSIONAL</t>
  </si>
  <si>
    <t>Custo  unitário (R$)</t>
  </si>
  <si>
    <t>Quantitativo anual</t>
  </si>
  <si>
    <t>com K3</t>
  </si>
  <si>
    <t>com K4</t>
  </si>
  <si>
    <t>Aux. Carpinteiro</t>
  </si>
  <si>
    <t>PAINEL 2</t>
  </si>
  <si>
    <t>PAINEL 3</t>
  </si>
  <si>
    <t>PAINEL 5</t>
  </si>
  <si>
    <t>PAINEL 6</t>
  </si>
  <si>
    <t>CÁLCULO DO K DO PROJETO</t>
  </si>
  <si>
    <t>PAINEL 7</t>
  </si>
  <si>
    <t>PAINEL 8</t>
  </si>
  <si>
    <t>PAINEL 10</t>
  </si>
  <si>
    <t>PAINEL 12</t>
  </si>
  <si>
    <t>PAINEL 13</t>
  </si>
  <si>
    <t>PAINEL 11</t>
  </si>
  <si>
    <t>REFERÊNCIAS BIBLIOGRÁFICAS</t>
  </si>
  <si>
    <t>PAINEL 1</t>
  </si>
  <si>
    <t>PAINEL 9</t>
  </si>
  <si>
    <t>PAINEL 4</t>
  </si>
  <si>
    <t>CUSTO MDO - EQUIPE PERMANENTE - ENCARREGADO</t>
  </si>
  <si>
    <t>CUSTO MDO - EQUIPE PERMANENTE - ADMINISTRATIVO</t>
  </si>
  <si>
    <t>PAINEL 14</t>
  </si>
  <si>
    <t>PAINEL 15</t>
  </si>
  <si>
    <t>Ass. Social</t>
  </si>
  <si>
    <t>Pedreiro</t>
  </si>
  <si>
    <t>ES1 - ENCARGOS SOCIAIS - Pedreiro</t>
  </si>
  <si>
    <t>ES1 - ENCARGOS SOCIAIS - Auxiliar carpinteiro</t>
  </si>
  <si>
    <t>ES1 - ENCARGOS SOCIAIS - Auxiliar administrativo</t>
  </si>
  <si>
    <t>ES1 - ENCARGOS SOCIAIS - Encarregado</t>
  </si>
  <si>
    <t>ES1 - ENCARGOS SOCIAIS - Assistente Social</t>
  </si>
  <si>
    <t>Óleo diesel S10</t>
  </si>
  <si>
    <t>VALOR FINAL</t>
  </si>
  <si>
    <t>Valor (R$)</t>
  </si>
  <si>
    <t>Número de equipes</t>
  </si>
  <si>
    <t>VALOR TOTAL - Inclusos K's</t>
  </si>
  <si>
    <t>Observações:</t>
  </si>
  <si>
    <t>1-</t>
  </si>
  <si>
    <t>2-</t>
  </si>
  <si>
    <t>3-</t>
  </si>
  <si>
    <t>Lote</t>
  </si>
  <si>
    <t>Os valores do Coordenador, do Assistente Social, do Técnico Ambiental e do Auxiliar Administrativo foram divididos por 4, pois os mesmos devem atuar 25% do tempo por equipe.</t>
  </si>
  <si>
    <t>Equipe</t>
  </si>
  <si>
    <t>Custo total 
(R$)</t>
  </si>
  <si>
    <t>UA 7, 8 e 9</t>
  </si>
  <si>
    <t>Os valores dos Serviços de Topografia foram divididos por 2, pois os mesmos devem atuar 50% do tempo por equipe.</t>
  </si>
  <si>
    <t>CUSTO MDO - EQUIPE PERMANENTE - ASSIST. SOCIAL</t>
  </si>
  <si>
    <t>CUSTO MDO - EQUIPE PERMANENTE - TÉC. AMBIENTAL</t>
  </si>
  <si>
    <t>Tec. Ambiental</t>
  </si>
  <si>
    <t>CUSTO MDO - EQUIPE PERMANENTE - AUX. CARPINTEIRO</t>
  </si>
  <si>
    <t>CUSTO MDO - EQUIPE PERMANENTE - PEDREIRO</t>
  </si>
  <si>
    <t>SERVIÇOS DE GEOPROCESSAMENTO</t>
  </si>
  <si>
    <t>A1</t>
  </si>
  <si>
    <t>A2</t>
  </si>
  <si>
    <t>A3</t>
  </si>
  <si>
    <t>Auxiliar</t>
  </si>
  <si>
    <t>K3 = [(1+ARDF)*(1+L)*(1+DFL)]</t>
  </si>
  <si>
    <t xml:space="preserve">CH </t>
  </si>
  <si>
    <t>Os quantitativos dos Serviços de Topografia foram divididos por 4, pois os mesmos devem atuar 25% do tempo por equipe.</t>
  </si>
  <si>
    <t>CUSTOS FIXOS MENSAIS/ANUAIS - LOTE 7</t>
  </si>
  <si>
    <t>Os valores do Coordenador, do Assistente Social, do Técnico Ambiental e do Auxiliar Administrativo foram divididos por 2, pois os mesmos devem atuar 50% do tempo por equipe.</t>
  </si>
  <si>
    <t>CUSTOS FIXOS MENSAIS/ANUAIS - LOTE 2</t>
  </si>
  <si>
    <t>CH 2 - PIRACICABA</t>
  </si>
  <si>
    <t xml:space="preserve">Coordenador do projeto </t>
  </si>
  <si>
    <t>Assistente Social Pleno</t>
  </si>
  <si>
    <t xml:space="preserve">Encarregado </t>
  </si>
  <si>
    <t>Auxiliar administrativo</t>
  </si>
  <si>
    <t>Técnico Ambiental</t>
  </si>
  <si>
    <t>Auxiliar carpinteiro</t>
  </si>
  <si>
    <t xml:space="preserve">Caminhão toco, peso bruto total 13000 kg, carga Útil maxima 7925 kg, distância entre eixos 4,80 m, potencia 189 CV (inclui cabine e chassi Incluído  carroceria código SINAPI 37732. Valor para incluir carroceria e cabine dupla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</si>
  <si>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Compactador de solo a percussão (soquete), com motor gasolina de 4 tempos, peso entre 55 e 65 kg, força de impacto de 1.000 a 1.500 kgf, frequencia de 600 a 700 golpes por minuto, velocidade de trabalho entre 10 e 15 m/min, potencia entre 2,00 e 3,00 HP                                                                                                                                                                                                                                             </t>
  </si>
  <si>
    <t>Outros</t>
  </si>
  <si>
    <t>CUSTOS VARIÁVEIS MENSAIS/ANUAIS - LOTE 7</t>
  </si>
  <si>
    <t>4-</t>
  </si>
  <si>
    <t xml:space="preserve">Preencher somente as células marcadas de verde. </t>
  </si>
  <si>
    <t>1 -</t>
  </si>
  <si>
    <t xml:space="preserve">CUSTO MDO - EQUIPE PERMANENTE - AUXILIAR </t>
  </si>
  <si>
    <t>ES1 - ENCARGOS SOCIAIS - Auxiliar</t>
  </si>
  <si>
    <t>ES1 - ENCARGOS SOCIAIS - Técnico Ambiental</t>
  </si>
  <si>
    <t>ES1 - ENCARGOS SOCIAIS - Coordenador</t>
  </si>
  <si>
    <t>PAINEL 16</t>
  </si>
  <si>
    <t>SUMÁRIO EXECUTIVO</t>
  </si>
  <si>
    <t>NOME DA EMPRESA</t>
  </si>
  <si>
    <t>ORÇAMENTO DETALHADO - ATO CONVOCATÓRIO N° 06/2021</t>
  </si>
  <si>
    <t>CIDADE E DATA</t>
  </si>
  <si>
    <t>CUSTO MDO - EQUIPE PERMANENTE - COORDENADOR/L1 a L6</t>
  </si>
  <si>
    <t>CUSTO MDO - EQUIPE PERMANENTE - COORDENADOR/LOTE 7</t>
  </si>
  <si>
    <t>NOME DO LOTE NO QUAL A EMPRESA IRÁ PARTICIPAR</t>
  </si>
  <si>
    <r>
      <t xml:space="preserve">CUSTOS FIXOS MENSAIS/ANUAIS -  LOTE </t>
    </r>
    <r>
      <rPr>
        <b/>
        <sz val="12"/>
        <color rgb="FF92D050"/>
        <rFont val="Calibri"/>
        <family val="2"/>
        <scheme val="minor"/>
      </rPr>
      <t>XX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(EXCLUSIVO PARA OS LOTES 1, 3, 4, 5 e 6)</t>
    </r>
  </si>
  <si>
    <r>
      <t xml:space="preserve">CUSTOS VARIÁVEIS MENSAIS/ANUAIS - LOTE </t>
    </r>
    <r>
      <rPr>
        <b/>
        <sz val="12"/>
        <color rgb="FF92D050"/>
        <rFont val="Calibri"/>
        <family val="2"/>
        <scheme val="minor"/>
      </rPr>
      <t>XX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(EXCLUSIVO PARA OS LOTES 1, 2, 3, 4, 5 e 6)</t>
    </r>
  </si>
  <si>
    <t xml:space="preserve">5- </t>
  </si>
  <si>
    <t>O nome do lote deverá ser alterado nas linhas 1 e 30.</t>
  </si>
  <si>
    <t>O nome do lote deverá ser alterado nas linhas 1 e 29.</t>
  </si>
  <si>
    <t>Veículo leve Pick Up 4x4 - 147 kW</t>
  </si>
  <si>
    <t>Os valores do Veículo leve, do Óleo Diesel S10 e das Diárias devem ser divididos por 4, pois os mesmos devem atender a equipe que irá dedicar 25% do tempo por equipe.</t>
  </si>
  <si>
    <t>Os valores do Veículo leve, do Óleo Diesel S10 e das Diárias devem ser divididos por 2, pois os mesmos devem atender a equipe que irá dedicar 50% do tempo por equipe.</t>
  </si>
  <si>
    <t>A carga horária anual do Técnico em Geoprocessamento é a multiplicação da carga horária demandada para o serviços no mês (80 horas) x 12 meses.</t>
  </si>
  <si>
    <t>5-</t>
  </si>
  <si>
    <t>Os K's foram calculados através de fórmulas estabelecidas pelo Acórdão 1787/2011. Os parâmetros utilizados foram estabelecidos pela Nota Técnica Conjunta nº 01/2012/SIP/SAF da Agência Nacional de Águas e Saneamento Básico.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</si>
</sst>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9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 tint="0.14999847407452621"/>
      <name val="Calibri Light"/>
      <family val="2"/>
    </font>
    <font>
      <sz val="11"/>
      <color theme="1" tint="0.1499984740745262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1" tint="0.14999847407452621"/>
      <name val="Calibri Light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Wingdings"/>
      <charset val="2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u/>
      <sz val="10"/>
      <color theme="10"/>
      <name val="Arial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u/>
      <sz val="14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 Light"/>
      <family val="2"/>
    </font>
    <font>
      <b/>
      <sz val="12"/>
      <color rgb="FF92D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6A2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22" applyNumberFormat="0" applyAlignment="0" applyProtection="0"/>
    <xf numFmtId="0" fontId="26" fillId="23" borderId="23" applyNumberFormat="0" applyAlignment="0" applyProtection="0"/>
    <xf numFmtId="0" fontId="27" fillId="0" borderId="24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8" fillId="30" borderId="22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/>
    <xf numFmtId="0" fontId="18" fillId="33" borderId="25" applyNumberFormat="0" applyFont="0" applyAlignment="0" applyProtection="0"/>
    <xf numFmtId="9" fontId="8" fillId="0" borderId="0" applyFont="0" applyFill="0" applyBorder="0" applyAlignment="0" applyProtection="0"/>
    <xf numFmtId="0" fontId="31" fillId="22" borderId="26" applyNumberFormat="0" applyAlignment="0" applyProtection="0"/>
    <xf numFmtId="165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5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39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5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" fillId="0" borderId="0"/>
    <xf numFmtId="168" fontId="8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35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4" fontId="11" fillId="0" borderId="0" xfId="0" applyNumberFormat="1" applyFont="1"/>
    <xf numFmtId="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165" fontId="9" fillId="0" borderId="2" xfId="36" applyFont="1" applyBorder="1" applyAlignment="1">
      <alignment horizontal="center" vertical="center"/>
    </xf>
    <xf numFmtId="166" fontId="9" fillId="0" borderId="2" xfId="36" applyNumberFormat="1" applyFont="1" applyBorder="1" applyAlignment="1">
      <alignment vertical="center"/>
    </xf>
    <xf numFmtId="165" fontId="9" fillId="0" borderId="2" xfId="36" applyFont="1" applyBorder="1" applyAlignment="1">
      <alignment vertical="center"/>
    </xf>
    <xf numFmtId="165" fontId="9" fillId="0" borderId="3" xfId="36" applyFont="1" applyBorder="1" applyAlignment="1">
      <alignment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5" fontId="11" fillId="9" borderId="0" xfId="0" applyNumberFormat="1" applyFont="1" applyFill="1" applyAlignment="1">
      <alignment vertical="center" wrapText="1"/>
    </xf>
    <xf numFmtId="165" fontId="9" fillId="0" borderId="0" xfId="36" applyFont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vertical="center" wrapText="1"/>
    </xf>
    <xf numFmtId="165" fontId="15" fillId="9" borderId="0" xfId="0" applyNumberFormat="1" applyFont="1" applyFill="1" applyAlignment="1">
      <alignment vertical="center" wrapText="1"/>
    </xf>
    <xf numFmtId="0" fontId="15" fillId="0" borderId="4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65" fontId="10" fillId="0" borderId="2" xfId="36" applyFont="1" applyBorder="1" applyAlignment="1">
      <alignment horizontal="center"/>
    </xf>
    <xf numFmtId="166" fontId="10" fillId="0" borderId="2" xfId="36" applyNumberFormat="1" applyFont="1" applyBorder="1"/>
    <xf numFmtId="165" fontId="10" fillId="0" borderId="2" xfId="36" applyFont="1" applyBorder="1"/>
    <xf numFmtId="165" fontId="10" fillId="0" borderId="3" xfId="36" applyFont="1" applyBorder="1"/>
    <xf numFmtId="1" fontId="11" fillId="0" borderId="2" xfId="0" applyNumberFormat="1" applyFont="1" applyBorder="1" applyAlignment="1">
      <alignment horizontal="center" vertical="center"/>
    </xf>
    <xf numFmtId="166" fontId="11" fillId="0" borderId="2" xfId="36" applyNumberFormat="1" applyFont="1" applyBorder="1" applyAlignment="1">
      <alignment horizontal="center" vertical="center"/>
    </xf>
    <xf numFmtId="165" fontId="11" fillId="0" borderId="2" xfId="36" applyFont="1" applyBorder="1" applyAlignment="1">
      <alignment vertical="center"/>
    </xf>
    <xf numFmtId="165" fontId="11" fillId="0" borderId="3" xfId="36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justify" vertical="center"/>
    </xf>
    <xf numFmtId="1" fontId="11" fillId="0" borderId="2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5" xfId="0" applyNumberForma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4" fontId="9" fillId="0" borderId="7" xfId="0" applyNumberFormat="1" applyFont="1" applyBorder="1"/>
    <xf numFmtId="4" fontId="0" fillId="0" borderId="7" xfId="0" applyNumberFormat="1" applyBorder="1"/>
    <xf numFmtId="4" fontId="10" fillId="0" borderId="8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4" fontId="10" fillId="0" borderId="7" xfId="0" applyNumberFormat="1" applyFont="1" applyBorder="1" applyAlignment="1">
      <alignment vertical="center" wrapText="1"/>
    </xf>
    <xf numFmtId="3" fontId="15" fillId="9" borderId="11" xfId="0" applyNumberFormat="1" applyFont="1" applyFill="1" applyBorder="1" applyAlignment="1">
      <alignment horizontal="center"/>
    </xf>
    <xf numFmtId="3" fontId="15" fillId="9" borderId="12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167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9" fillId="0" borderId="0" xfId="0" applyNumberFormat="1" applyFont="1"/>
    <xf numFmtId="4" fontId="9" fillId="10" borderId="0" xfId="0" applyNumberFormat="1" applyFont="1" applyFill="1"/>
    <xf numFmtId="4" fontId="9" fillId="10" borderId="6" xfId="0" applyNumberFormat="1" applyFont="1" applyFill="1" applyBorder="1"/>
    <xf numFmtId="0" fontId="9" fillId="0" borderId="13" xfId="0" applyFont="1" applyBorder="1"/>
    <xf numFmtId="0" fontId="9" fillId="0" borderId="14" xfId="0" applyFont="1" applyBorder="1"/>
    <xf numFmtId="4" fontId="10" fillId="0" borderId="5" xfId="0" applyNumberFormat="1" applyFont="1" applyBorder="1" applyAlignment="1">
      <alignment vertical="center" wrapText="1"/>
    </xf>
    <xf numFmtId="0" fontId="9" fillId="10" borderId="13" xfId="0" applyFont="1" applyFill="1" applyBorder="1"/>
    <xf numFmtId="4" fontId="9" fillId="10" borderId="15" xfId="0" applyNumberFormat="1" applyFont="1" applyFill="1" applyBorder="1"/>
    <xf numFmtId="0" fontId="17" fillId="0" borderId="0" xfId="0" applyFont="1" applyAlignment="1">
      <alignment horizontal="right"/>
    </xf>
    <xf numFmtId="0" fontId="41" fillId="0" borderId="0" xfId="0" applyFont="1"/>
    <xf numFmtId="0" fontId="40" fillId="0" borderId="0" xfId="45" applyFont="1" applyAlignment="1">
      <alignment horizontal="left" vertical="center"/>
    </xf>
    <xf numFmtId="0" fontId="41" fillId="0" borderId="0" xfId="45" applyFont="1"/>
    <xf numFmtId="0" fontId="40" fillId="0" borderId="0" xfId="45" applyFont="1" applyAlignment="1">
      <alignment horizontal="right" vertical="center"/>
    </xf>
    <xf numFmtId="0" fontId="41" fillId="0" borderId="0" xfId="45" applyFont="1" applyAlignment="1">
      <alignment horizontal="left" vertical="center"/>
    </xf>
    <xf numFmtId="0" fontId="41" fillId="0" borderId="0" xfId="49" applyFont="1" applyAlignment="1">
      <alignment horizontal="center" vertical="center"/>
    </xf>
    <xf numFmtId="3" fontId="41" fillId="0" borderId="0" xfId="49" applyNumberFormat="1" applyFont="1" applyAlignment="1">
      <alignment horizontal="left" vertical="center"/>
    </xf>
    <xf numFmtId="0" fontId="41" fillId="0" borderId="0" xfId="49" applyFont="1" applyAlignment="1">
      <alignment horizontal="left" vertical="center"/>
    </xf>
    <xf numFmtId="14" fontId="41" fillId="0" borderId="0" xfId="49" applyNumberFormat="1" applyFont="1" applyAlignment="1">
      <alignment horizontal="center" vertical="center"/>
    </xf>
    <xf numFmtId="0" fontId="47" fillId="0" borderId="0" xfId="32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left" vertical="center"/>
    </xf>
    <xf numFmtId="4" fontId="51" fillId="37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left" vertical="center"/>
    </xf>
    <xf numFmtId="4" fontId="52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4" fontId="55" fillId="36" borderId="0" xfId="0" applyNumberFormat="1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left" vertical="center"/>
    </xf>
    <xf numFmtId="0" fontId="54" fillId="36" borderId="0" xfId="0" applyFont="1" applyFill="1" applyAlignment="1">
      <alignment horizontal="center" vertical="center"/>
    </xf>
    <xf numFmtId="10" fontId="52" fillId="0" borderId="0" xfId="50" applyNumberFormat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10" fontId="52" fillId="0" borderId="0" xfId="34" applyNumberFormat="1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3" fillId="36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4" fontId="41" fillId="0" borderId="0" xfId="49" applyNumberFormat="1" applyFont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" fontId="52" fillId="0" borderId="0" xfId="0" applyNumberFormat="1" applyFont="1" applyFill="1" applyAlignment="1">
      <alignment horizontal="right" vertical="center"/>
    </xf>
    <xf numFmtId="0" fontId="53" fillId="36" borderId="0" xfId="0" applyFont="1" applyFill="1" applyAlignment="1">
      <alignment vertical="center"/>
    </xf>
    <xf numFmtId="4" fontId="51" fillId="37" borderId="0" xfId="0" applyNumberFormat="1" applyFont="1" applyFill="1" applyAlignment="1">
      <alignment horizontal="right" vertical="center"/>
    </xf>
    <xf numFmtId="4" fontId="55" fillId="36" borderId="0" xfId="0" applyNumberFormat="1" applyFont="1" applyFill="1" applyAlignment="1">
      <alignment horizontal="right" vertical="center"/>
    </xf>
    <xf numFmtId="0" fontId="51" fillId="38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10" fontId="52" fillId="0" borderId="0" xfId="34" applyNumberFormat="1" applyFont="1" applyFill="1" applyAlignment="1">
      <alignment horizontal="right" vertical="center"/>
    </xf>
    <xf numFmtId="10" fontId="52" fillId="0" borderId="0" xfId="0" applyNumberFormat="1" applyFont="1" applyFill="1" applyAlignment="1">
      <alignment horizontal="right" vertical="center"/>
    </xf>
    <xf numFmtId="0" fontId="61" fillId="36" borderId="0" xfId="45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3" fontId="54" fillId="36" borderId="0" xfId="0" applyNumberFormat="1" applyFont="1" applyFill="1" applyAlignment="1">
      <alignment horizontal="center" vertical="center"/>
    </xf>
    <xf numFmtId="4" fontId="57" fillId="36" borderId="0" xfId="46" applyNumberFormat="1" applyFont="1" applyFill="1" applyAlignment="1">
      <alignment vertical="center"/>
    </xf>
    <xf numFmtId="164" fontId="55" fillId="36" borderId="0" xfId="79" applyFont="1" applyFill="1" applyAlignment="1">
      <alignment horizontal="right" vertical="center"/>
    </xf>
    <xf numFmtId="10" fontId="52" fillId="0" borderId="0" xfId="34" applyNumberFormat="1" applyFont="1" applyFill="1" applyAlignment="1">
      <alignment horizontal="center" vertical="center"/>
    </xf>
    <xf numFmtId="0" fontId="62" fillId="0" borderId="0" xfId="45" applyFont="1"/>
    <xf numFmtId="0" fontId="62" fillId="0" borderId="0" xfId="45" applyFont="1" applyAlignment="1">
      <alignment vertical="center"/>
    </xf>
    <xf numFmtId="0" fontId="62" fillId="0" borderId="0" xfId="45" applyFont="1" applyAlignment="1">
      <alignment horizontal="right" vertical="center"/>
    </xf>
    <xf numFmtId="0" fontId="62" fillId="0" borderId="0" xfId="45" applyFont="1" applyAlignment="1">
      <alignment horizontal="center" vertical="center"/>
    </xf>
    <xf numFmtId="0" fontId="62" fillId="0" borderId="0" xfId="45" applyFont="1" applyAlignment="1">
      <alignment horizontal="right"/>
    </xf>
    <xf numFmtId="0" fontId="62" fillId="0" borderId="0" xfId="45" applyFont="1" applyAlignment="1">
      <alignment horizontal="center"/>
    </xf>
    <xf numFmtId="4" fontId="62" fillId="0" borderId="0" xfId="45" applyNumberFormat="1" applyFont="1" applyAlignment="1">
      <alignment horizontal="left" vertical="center"/>
    </xf>
    <xf numFmtId="0" fontId="43" fillId="36" borderId="32" xfId="45" applyFont="1" applyFill="1" applyBorder="1" applyAlignment="1">
      <alignment horizontal="center" vertical="center"/>
    </xf>
    <xf numFmtId="0" fontId="43" fillId="36" borderId="32" xfId="45" applyFont="1" applyFill="1" applyBorder="1" applyAlignment="1">
      <alignment horizontal="center" vertical="center" wrapText="1"/>
    </xf>
    <xf numFmtId="4" fontId="43" fillId="36" borderId="32" xfId="45" applyNumberFormat="1" applyFont="1" applyFill="1" applyBorder="1" applyAlignment="1">
      <alignment horizontal="center" vertical="center"/>
    </xf>
    <xf numFmtId="4" fontId="43" fillId="36" borderId="32" xfId="45" applyNumberFormat="1" applyFont="1" applyFill="1" applyBorder="1" applyAlignment="1">
      <alignment horizontal="center" vertical="center" wrapText="1"/>
    </xf>
    <xf numFmtId="0" fontId="46" fillId="37" borderId="33" xfId="45" applyFont="1" applyFill="1" applyBorder="1" applyAlignment="1">
      <alignment horizontal="center" vertical="center"/>
    </xf>
    <xf numFmtId="0" fontId="46" fillId="37" borderId="33" xfId="45" applyFont="1" applyFill="1" applyBorder="1" applyAlignment="1">
      <alignment vertical="center"/>
    </xf>
    <xf numFmtId="0" fontId="46" fillId="37" borderId="33" xfId="45" applyFont="1" applyFill="1" applyBorder="1" applyAlignment="1">
      <alignment horizontal="right" vertical="center"/>
    </xf>
    <xf numFmtId="4" fontId="46" fillId="37" borderId="33" xfId="45" applyNumberFormat="1" applyFont="1" applyFill="1" applyBorder="1" applyAlignment="1">
      <alignment vertical="center"/>
    </xf>
    <xf numFmtId="10" fontId="46" fillId="37" borderId="33" xfId="34" applyNumberFormat="1" applyFont="1" applyFill="1" applyBorder="1" applyAlignment="1">
      <alignment vertical="center"/>
    </xf>
    <xf numFmtId="0" fontId="62" fillId="34" borderId="34" xfId="45" applyFont="1" applyFill="1" applyBorder="1" applyAlignment="1">
      <alignment vertical="top"/>
    </xf>
    <xf numFmtId="4" fontId="62" fillId="34" borderId="34" xfId="45" applyNumberFormat="1" applyFont="1" applyFill="1" applyBorder="1" applyAlignment="1">
      <alignment horizontal="center" vertical="center"/>
    </xf>
    <xf numFmtId="0" fontId="62" fillId="34" borderId="34" xfId="45" applyFont="1" applyFill="1" applyBorder="1" applyAlignment="1">
      <alignment horizontal="justify" vertical="center" wrapText="1"/>
    </xf>
    <xf numFmtId="4" fontId="62" fillId="34" borderId="34" xfId="45" applyNumberFormat="1" applyFont="1" applyFill="1" applyBorder="1" applyAlignment="1">
      <alignment horizontal="right" vertical="center"/>
    </xf>
    <xf numFmtId="1" fontId="62" fillId="34" borderId="34" xfId="45" applyNumberFormat="1" applyFont="1" applyFill="1" applyBorder="1" applyAlignment="1">
      <alignment horizontal="center" vertical="center" wrapText="1"/>
    </xf>
    <xf numFmtId="10" fontId="64" fillId="34" borderId="34" xfId="34" applyNumberFormat="1" applyFont="1" applyFill="1" applyBorder="1" applyAlignment="1">
      <alignment horizontal="right" vertical="center"/>
    </xf>
    <xf numFmtId="0" fontId="62" fillId="0" borderId="0" xfId="45" applyFont="1" applyAlignment="1">
      <alignment vertical="top"/>
    </xf>
    <xf numFmtId="0" fontId="62" fillId="34" borderId="31" xfId="45" applyFont="1" applyFill="1" applyBorder="1" applyAlignment="1">
      <alignment vertical="top"/>
    </xf>
    <xf numFmtId="4" fontId="62" fillId="34" borderId="31" xfId="45" applyNumberFormat="1" applyFont="1" applyFill="1" applyBorder="1" applyAlignment="1">
      <alignment horizontal="right" vertical="center"/>
    </xf>
    <xf numFmtId="0" fontId="63" fillId="37" borderId="0" xfId="45" applyFont="1" applyFill="1" applyAlignment="1">
      <alignment horizontal="center" vertical="center"/>
    </xf>
    <xf numFmtId="0" fontId="63" fillId="37" borderId="0" xfId="45" applyFont="1" applyFill="1" applyAlignment="1">
      <alignment horizontal="left" vertical="center"/>
    </xf>
    <xf numFmtId="0" fontId="63" fillId="37" borderId="0" xfId="45" applyFont="1" applyFill="1" applyAlignment="1">
      <alignment horizontal="right" vertical="center"/>
    </xf>
    <xf numFmtId="4" fontId="62" fillId="34" borderId="34" xfId="45" applyNumberFormat="1" applyFont="1" applyFill="1" applyBorder="1" applyAlignment="1">
      <alignment horizontal="left" vertical="center" wrapText="1"/>
    </xf>
    <xf numFmtId="4" fontId="62" fillId="34" borderId="34" xfId="48" applyNumberFormat="1" applyFont="1" applyFill="1" applyBorder="1" applyAlignment="1">
      <alignment horizontal="right" vertical="center"/>
    </xf>
    <xf numFmtId="3" fontId="62" fillId="34" borderId="34" xfId="48" applyNumberFormat="1" applyFont="1" applyFill="1" applyBorder="1" applyAlignment="1">
      <alignment horizontal="center" vertical="center"/>
    </xf>
    <xf numFmtId="4" fontId="62" fillId="34" borderId="34" xfId="45" applyNumberFormat="1" applyFont="1" applyFill="1" applyBorder="1" applyAlignment="1">
      <alignment horizontal="justify" vertical="center" wrapText="1"/>
    </xf>
    <xf numFmtId="4" fontId="63" fillId="37" borderId="0" xfId="45" applyNumberFormat="1" applyFont="1" applyFill="1" applyAlignment="1">
      <alignment horizontal="left" vertical="center"/>
    </xf>
    <xf numFmtId="0" fontId="62" fillId="34" borderId="0" xfId="45" applyFont="1" applyFill="1" applyBorder="1" applyAlignment="1">
      <alignment vertical="top"/>
    </xf>
    <xf numFmtId="0" fontId="62" fillId="34" borderId="0" xfId="45" applyFont="1" applyFill="1" applyBorder="1" applyAlignment="1">
      <alignment horizontal="center" vertical="center"/>
    </xf>
    <xf numFmtId="4" fontId="62" fillId="34" borderId="0" xfId="45" applyNumberFormat="1" applyFont="1" applyFill="1" applyBorder="1" applyAlignment="1">
      <alignment horizontal="center" vertical="center"/>
    </xf>
    <xf numFmtId="0" fontId="62" fillId="34" borderId="0" xfId="45" applyFont="1" applyFill="1" applyBorder="1" applyAlignment="1">
      <alignment horizontal="justify" vertical="center" wrapText="1"/>
    </xf>
    <xf numFmtId="4" fontId="62" fillId="34" borderId="0" xfId="45" applyNumberFormat="1" applyFont="1" applyFill="1" applyBorder="1" applyAlignment="1">
      <alignment horizontal="right" vertical="center"/>
    </xf>
    <xf numFmtId="1" fontId="62" fillId="34" borderId="0" xfId="45" applyNumberFormat="1" applyFont="1" applyFill="1" applyBorder="1" applyAlignment="1">
      <alignment horizontal="center" vertical="center" wrapText="1"/>
    </xf>
    <xf numFmtId="10" fontId="64" fillId="34" borderId="0" xfId="34" applyNumberFormat="1" applyFont="1" applyFill="1" applyBorder="1" applyAlignment="1">
      <alignment horizontal="right" vertical="center"/>
    </xf>
    <xf numFmtId="0" fontId="62" fillId="34" borderId="36" xfId="45" applyFont="1" applyFill="1" applyBorder="1" applyAlignment="1">
      <alignment vertical="top"/>
    </xf>
    <xf numFmtId="4" fontId="62" fillId="34" borderId="36" xfId="45" applyNumberFormat="1" applyFont="1" applyFill="1" applyBorder="1" applyAlignment="1">
      <alignment horizontal="right" vertical="center"/>
    </xf>
    <xf numFmtId="4" fontId="62" fillId="34" borderId="36" xfId="45" applyNumberFormat="1" applyFont="1" applyFill="1" applyBorder="1" applyAlignment="1">
      <alignment horizontal="center" vertical="center"/>
    </xf>
    <xf numFmtId="1" fontId="62" fillId="34" borderId="36" xfId="45" applyNumberFormat="1" applyFont="1" applyFill="1" applyBorder="1" applyAlignment="1">
      <alignment horizontal="center" vertical="center" wrapText="1"/>
    </xf>
    <xf numFmtId="10" fontId="64" fillId="34" borderId="36" xfId="46" applyNumberFormat="1" applyFont="1" applyFill="1" applyBorder="1" applyAlignment="1">
      <alignment horizontal="right" vertical="center"/>
    </xf>
    <xf numFmtId="0" fontId="63" fillId="36" borderId="10" xfId="45" applyFont="1" applyFill="1" applyBorder="1" applyAlignment="1">
      <alignment horizontal="left" vertical="center"/>
    </xf>
    <xf numFmtId="0" fontId="63" fillId="36" borderId="8" xfId="45" applyFont="1" applyFill="1" applyBorder="1" applyAlignment="1">
      <alignment horizontal="right" vertical="center"/>
    </xf>
    <xf numFmtId="0" fontId="63" fillId="36" borderId="8" xfId="45" applyFont="1" applyFill="1" applyBorder="1" applyAlignment="1">
      <alignment horizontal="center" vertical="center"/>
    </xf>
    <xf numFmtId="0" fontId="63" fillId="36" borderId="8" xfId="45" applyFont="1" applyFill="1" applyBorder="1" applyAlignment="1">
      <alignment horizontal="left" vertical="center"/>
    </xf>
    <xf numFmtId="4" fontId="63" fillId="36" borderId="8" xfId="45" applyNumberFormat="1" applyFont="1" applyFill="1" applyBorder="1" applyAlignment="1">
      <alignment horizontal="left" vertical="center"/>
    </xf>
    <xf numFmtId="10" fontId="43" fillId="36" borderId="8" xfId="34" applyNumberFormat="1" applyFont="1" applyFill="1" applyBorder="1" applyAlignment="1">
      <alignment horizontal="right" vertical="center"/>
    </xf>
    <xf numFmtId="0" fontId="65" fillId="36" borderId="8" xfId="45" applyFont="1" applyFill="1" applyBorder="1" applyAlignment="1">
      <alignment vertical="center"/>
    </xf>
    <xf numFmtId="4" fontId="43" fillId="36" borderId="8" xfId="45" applyNumberFormat="1" applyFont="1" applyFill="1" applyBorder="1" applyAlignment="1">
      <alignment horizontal="right" vertical="center"/>
    </xf>
    <xf numFmtId="10" fontId="43" fillId="36" borderId="35" xfId="34" applyNumberFormat="1" applyFont="1" applyFill="1" applyBorder="1" applyAlignment="1">
      <alignment horizontal="right" vertical="center"/>
    </xf>
    <xf numFmtId="4" fontId="63" fillId="37" borderId="0" xfId="45" applyNumberFormat="1" applyFont="1" applyFill="1" applyAlignment="1">
      <alignment horizontal="right" vertical="center"/>
    </xf>
    <xf numFmtId="4" fontId="62" fillId="0" borderId="0" xfId="45" applyNumberFormat="1" applyFont="1" applyAlignment="1">
      <alignment horizontal="center" vertical="center"/>
    </xf>
    <xf numFmtId="4" fontId="62" fillId="0" borderId="0" xfId="45" applyNumberFormat="1" applyFont="1" applyAlignment="1">
      <alignment vertical="center"/>
    </xf>
    <xf numFmtId="0" fontId="63" fillId="37" borderId="0" xfId="45" applyFont="1" applyFill="1" applyAlignment="1">
      <alignment vertical="center"/>
    </xf>
    <xf numFmtId="4" fontId="62" fillId="0" borderId="0" xfId="45" applyNumberFormat="1" applyFont="1" applyAlignment="1">
      <alignment horizontal="right" vertical="center"/>
    </xf>
    <xf numFmtId="1" fontId="62" fillId="0" borderId="0" xfId="45" applyNumberFormat="1" applyFont="1" applyAlignment="1">
      <alignment vertical="center"/>
    </xf>
    <xf numFmtId="0" fontId="43" fillId="36" borderId="0" xfId="45" applyFont="1" applyFill="1" applyAlignment="1">
      <alignment vertical="center"/>
    </xf>
    <xf numFmtId="4" fontId="43" fillId="36" borderId="0" xfId="45" applyNumberFormat="1" applyFont="1" applyFill="1" applyAlignment="1">
      <alignment horizontal="right" vertical="center"/>
    </xf>
    <xf numFmtId="0" fontId="63" fillId="0" borderId="0" xfId="45" applyFont="1" applyAlignment="1">
      <alignment vertical="center"/>
    </xf>
    <xf numFmtId="1" fontId="62" fillId="0" borderId="0" xfId="45" applyNumberFormat="1" applyFont="1" applyAlignment="1">
      <alignment horizontal="center" vertical="center"/>
    </xf>
    <xf numFmtId="10" fontId="63" fillId="37" borderId="0" xfId="34" applyNumberFormat="1" applyFont="1" applyFill="1" applyAlignment="1">
      <alignment horizontal="center" vertical="center"/>
    </xf>
    <xf numFmtId="10" fontId="62" fillId="0" borderId="0" xfId="34" applyNumberFormat="1" applyFont="1" applyAlignment="1">
      <alignment horizontal="center" vertical="center"/>
    </xf>
    <xf numFmtId="10" fontId="43" fillId="36" borderId="0" xfId="34" applyNumberFormat="1" applyFont="1" applyFill="1" applyAlignment="1">
      <alignment horizontal="center" vertical="center"/>
    </xf>
    <xf numFmtId="3" fontId="62" fillId="0" borderId="0" xfId="45" applyNumberFormat="1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5" fillId="36" borderId="0" xfId="0" applyFont="1" applyFill="1" applyAlignment="1">
      <alignment horizontal="center" vertical="center"/>
    </xf>
    <xf numFmtId="0" fontId="62" fillId="36" borderId="0" xfId="45" applyFont="1" applyFill="1" applyAlignment="1">
      <alignment horizontal="center" vertical="center"/>
    </xf>
    <xf numFmtId="0" fontId="63" fillId="0" borderId="0" xfId="45" applyFont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42" fillId="0" borderId="0" xfId="49" applyFont="1" applyAlignment="1">
      <alignment horizontal="center" vertical="center"/>
    </xf>
    <xf numFmtId="0" fontId="60" fillId="36" borderId="0" xfId="45" applyFont="1" applyFill="1" applyAlignment="1">
      <alignment horizontal="right" vertical="center"/>
    </xf>
    <xf numFmtId="0" fontId="26" fillId="36" borderId="37" xfId="45" applyFont="1" applyFill="1" applyBorder="1" applyAlignment="1">
      <alignment horizontal="center" vertical="center"/>
    </xf>
    <xf numFmtId="14" fontId="26" fillId="36" borderId="0" xfId="0" applyNumberFormat="1" applyFont="1" applyFill="1" applyAlignment="1">
      <alignment horizontal="center" vertical="center"/>
    </xf>
    <xf numFmtId="0" fontId="26" fillId="35" borderId="0" xfId="45" applyFont="1" applyFill="1" applyAlignment="1">
      <alignment horizontal="right" vertical="center" wrapText="1"/>
    </xf>
    <xf numFmtId="0" fontId="26" fillId="35" borderId="0" xfId="45" applyFont="1" applyFill="1" applyAlignment="1">
      <alignment vertical="center" wrapText="1"/>
    </xf>
    <xf numFmtId="0" fontId="67" fillId="34" borderId="31" xfId="45" applyFont="1" applyFill="1" applyBorder="1" applyAlignment="1">
      <alignment horizontal="left" vertical="center"/>
    </xf>
    <xf numFmtId="0" fontId="67" fillId="34" borderId="31" xfId="45" applyFont="1" applyFill="1" applyBorder="1" applyAlignment="1">
      <alignment horizontal="right"/>
    </xf>
    <xf numFmtId="43" fontId="67" fillId="34" borderId="31" xfId="47" applyNumberFormat="1" applyFont="1" applyFill="1" applyBorder="1" applyAlignment="1">
      <alignment horizontal="left" vertical="center"/>
    </xf>
    <xf numFmtId="4" fontId="67" fillId="34" borderId="31" xfId="45" applyNumberFormat="1" applyFont="1" applyFill="1" applyBorder="1" applyAlignment="1">
      <alignment vertical="center"/>
    </xf>
    <xf numFmtId="10" fontId="67" fillId="34" borderId="31" xfId="46" applyNumberFormat="1" applyFont="1" applyFill="1" applyBorder="1" applyAlignment="1">
      <alignment vertical="center"/>
    </xf>
    <xf numFmtId="0" fontId="67" fillId="34" borderId="31" xfId="45" applyFont="1" applyFill="1" applyBorder="1" applyAlignment="1">
      <alignment vertical="center"/>
    </xf>
    <xf numFmtId="0" fontId="69" fillId="34" borderId="31" xfId="45" applyFont="1" applyFill="1" applyBorder="1" applyAlignment="1">
      <alignment horizontal="left" vertical="center"/>
    </xf>
    <xf numFmtId="10" fontId="67" fillId="34" borderId="31" xfId="45" applyNumberFormat="1" applyFont="1" applyFill="1" applyBorder="1" applyAlignment="1">
      <alignment horizontal="left" vertical="center"/>
    </xf>
    <xf numFmtId="43" fontId="67" fillId="34" borderId="31" xfId="47" applyNumberFormat="1" applyFont="1" applyFill="1" applyBorder="1" applyAlignment="1">
      <alignment vertical="center"/>
    </xf>
    <xf numFmtId="1" fontId="67" fillId="0" borderId="0" xfId="45" applyNumberFormat="1" applyFont="1" applyAlignment="1">
      <alignment horizontal="center" vertical="center"/>
    </xf>
    <xf numFmtId="0" fontId="67" fillId="0" borderId="0" xfId="45" applyFont="1" applyAlignment="1">
      <alignment horizontal="left" vertical="center"/>
    </xf>
    <xf numFmtId="0" fontId="67" fillId="0" borderId="0" xfId="45" applyFont="1" applyAlignment="1">
      <alignment vertical="center"/>
    </xf>
    <xf numFmtId="0" fontId="67" fillId="0" borderId="0" xfId="45" applyFont="1" applyAlignment="1">
      <alignment horizontal="right"/>
    </xf>
    <xf numFmtId="10" fontId="67" fillId="0" borderId="0" xfId="46" applyNumberFormat="1" applyFont="1" applyAlignment="1">
      <alignment horizontal="left" vertical="center"/>
    </xf>
    <xf numFmtId="4" fontId="67" fillId="0" borderId="0" xfId="45" applyNumberFormat="1" applyFont="1" applyAlignment="1">
      <alignment vertical="center"/>
    </xf>
    <xf numFmtId="43" fontId="67" fillId="0" borderId="0" xfId="47" applyNumberFormat="1" applyFont="1" applyAlignment="1">
      <alignment vertical="center"/>
    </xf>
    <xf numFmtId="1" fontId="26" fillId="36" borderId="0" xfId="45" applyNumberFormat="1" applyFont="1" applyFill="1" applyAlignment="1">
      <alignment horizontal="center" vertical="center"/>
    </xf>
    <xf numFmtId="0" fontId="26" fillId="36" borderId="0" xfId="45" applyFont="1" applyFill="1" applyAlignment="1">
      <alignment horizontal="left" vertical="center"/>
    </xf>
    <xf numFmtId="0" fontId="70" fillId="36" borderId="0" xfId="45" applyFont="1" applyFill="1" applyAlignment="1">
      <alignment horizontal="left" vertical="center"/>
    </xf>
    <xf numFmtId="0" fontId="26" fillId="36" borderId="0" xfId="45" applyFont="1" applyFill="1" applyAlignment="1">
      <alignment horizontal="right"/>
    </xf>
    <xf numFmtId="43" fontId="26" fillId="36" borderId="0" xfId="47" applyNumberFormat="1" applyFont="1" applyFill="1" applyAlignment="1">
      <alignment horizontal="center" vertical="center"/>
    </xf>
    <xf numFmtId="4" fontId="26" fillId="36" borderId="0" xfId="45" applyNumberFormat="1" applyFont="1" applyFill="1" applyAlignment="1">
      <alignment vertical="center"/>
    </xf>
    <xf numFmtId="4" fontId="26" fillId="36" borderId="0" xfId="46" applyNumberFormat="1" applyFont="1" applyFill="1" applyAlignment="1">
      <alignment vertical="center"/>
    </xf>
    <xf numFmtId="14" fontId="59" fillId="36" borderId="0" xfId="49" applyNumberFormat="1" applyFont="1" applyFill="1" applyAlignment="1">
      <alignment horizontal="center" vertical="center"/>
    </xf>
    <xf numFmtId="0" fontId="68" fillId="36" borderId="0" xfId="32" applyFont="1" applyFill="1" applyBorder="1" applyAlignment="1">
      <alignment vertical="center"/>
    </xf>
    <xf numFmtId="0" fontId="68" fillId="36" borderId="38" xfId="32" applyFont="1" applyFill="1" applyBorder="1" applyAlignment="1">
      <alignment vertical="center"/>
    </xf>
    <xf numFmtId="0" fontId="66" fillId="0" borderId="0" xfId="45" applyFont="1" applyAlignment="1">
      <alignment horizontal="left" vertical="center"/>
    </xf>
    <xf numFmtId="0" fontId="42" fillId="0" borderId="0" xfId="0" applyFont="1"/>
    <xf numFmtId="0" fontId="42" fillId="0" borderId="0" xfId="45" applyFont="1"/>
    <xf numFmtId="1" fontId="66" fillId="0" borderId="0" xfId="45" applyNumberFormat="1" applyFont="1" applyAlignment="1">
      <alignment horizontal="center" vertical="center"/>
    </xf>
    <xf numFmtId="0" fontId="72" fillId="0" borderId="0" xfId="45" applyFont="1" applyAlignment="1">
      <alignment horizontal="left" vertical="center"/>
    </xf>
    <xf numFmtId="0" fontId="66" fillId="0" borderId="0" xfId="45" applyFont="1" applyAlignment="1">
      <alignment horizontal="right"/>
    </xf>
    <xf numFmtId="43" fontId="66" fillId="0" borderId="0" xfId="47" applyNumberFormat="1" applyFont="1" applyAlignment="1">
      <alignment horizontal="center" vertical="center"/>
    </xf>
    <xf numFmtId="4" fontId="66" fillId="0" borderId="0" xfId="45" applyNumberFormat="1" applyFont="1" applyAlignment="1">
      <alignment vertical="center"/>
    </xf>
    <xf numFmtId="4" fontId="66" fillId="0" borderId="0" xfId="46" applyNumberFormat="1" applyFont="1" applyAlignment="1">
      <alignment vertical="center"/>
    </xf>
    <xf numFmtId="0" fontId="58" fillId="36" borderId="0" xfId="32" applyFont="1" applyFill="1" applyBorder="1" applyAlignment="1">
      <alignment horizontal="center" vertical="center"/>
    </xf>
    <xf numFmtId="0" fontId="58" fillId="36" borderId="0" xfId="45" applyFont="1" applyFill="1" applyAlignment="1">
      <alignment horizontal="center" vertical="center"/>
    </xf>
    <xf numFmtId="14" fontId="58" fillId="36" borderId="0" xfId="45" applyNumberFormat="1" applyFont="1" applyFill="1" applyAlignment="1">
      <alignment horizontal="center" vertical="center"/>
    </xf>
    <xf numFmtId="0" fontId="26" fillId="36" borderId="32" xfId="45" applyFont="1" applyFill="1" applyBorder="1" applyAlignment="1">
      <alignment horizontal="center" vertical="center"/>
    </xf>
    <xf numFmtId="0" fontId="26" fillId="36" borderId="32" xfId="45" applyFont="1" applyFill="1" applyBorder="1" applyAlignment="1">
      <alignment horizontal="center" vertical="center" wrapText="1"/>
    </xf>
    <xf numFmtId="4" fontId="26" fillId="36" borderId="32" xfId="45" applyNumberFormat="1" applyFont="1" applyFill="1" applyBorder="1" applyAlignment="1">
      <alignment horizontal="center" vertical="center" wrapText="1"/>
    </xf>
    <xf numFmtId="0" fontId="67" fillId="0" borderId="0" xfId="45" applyFont="1" applyAlignment="1">
      <alignment horizontal="center"/>
    </xf>
    <xf numFmtId="0" fontId="67" fillId="0" borderId="0" xfId="45" applyFont="1"/>
    <xf numFmtId="4" fontId="67" fillId="0" borderId="0" xfId="45" applyNumberFormat="1" applyFont="1"/>
    <xf numFmtId="4" fontId="67" fillId="0" borderId="0" xfId="45" applyNumberFormat="1" applyFont="1" applyAlignment="1">
      <alignment horizontal="right"/>
    </xf>
    <xf numFmtId="4" fontId="67" fillId="0" borderId="0" xfId="45" applyNumberFormat="1" applyFont="1" applyAlignment="1">
      <alignment horizontal="center"/>
    </xf>
    <xf numFmtId="1" fontId="67" fillId="0" borderId="0" xfId="45" applyNumberFormat="1" applyFont="1"/>
    <xf numFmtId="0" fontId="50" fillId="0" borderId="0" xfId="0" applyFont="1" applyAlignment="1">
      <alignment vertical="center" wrapText="1"/>
    </xf>
    <xf numFmtId="0" fontId="53" fillId="36" borderId="0" xfId="0" applyFont="1" applyFill="1" applyAlignment="1">
      <alignment vertical="center" wrapText="1"/>
    </xf>
    <xf numFmtId="0" fontId="53" fillId="36" borderId="0" xfId="0" applyFont="1" applyFill="1" applyAlignment="1">
      <alignment horizontal="center" vertical="center" wrapText="1"/>
    </xf>
    <xf numFmtId="0" fontId="74" fillId="0" borderId="0" xfId="0" applyFont="1" applyAlignment="1">
      <alignment vertical="top" wrapText="1"/>
    </xf>
    <xf numFmtId="14" fontId="58" fillId="36" borderId="0" xfId="45" applyNumberFormat="1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 wrapText="1"/>
    </xf>
    <xf numFmtId="14" fontId="58" fillId="36" borderId="0" xfId="45" applyNumberFormat="1" applyFont="1" applyFill="1" applyAlignment="1">
      <alignment horizontal="center" vertical="center"/>
    </xf>
    <xf numFmtId="0" fontId="63" fillId="0" borderId="0" xfId="45" applyFont="1" applyAlignment="1">
      <alignment horizontal="center" vertical="center"/>
    </xf>
    <xf numFmtId="1" fontId="62" fillId="34" borderId="34" xfId="45" applyNumberFormat="1" applyFont="1" applyFill="1" applyBorder="1" applyAlignment="1">
      <alignment horizontal="left" vertical="center"/>
    </xf>
    <xf numFmtId="4" fontId="62" fillId="34" borderId="34" xfId="45" applyNumberFormat="1" applyFont="1" applyFill="1" applyBorder="1" applyAlignment="1">
      <alignment horizontal="center" vertical="center" wrapText="1"/>
    </xf>
    <xf numFmtId="4" fontId="71" fillId="36" borderId="0" xfId="45" applyNumberFormat="1" applyFont="1" applyFill="1" applyAlignment="1">
      <alignment horizontal="right" vertical="center"/>
    </xf>
    <xf numFmtId="0" fontId="62" fillId="36" borderId="0" xfId="45" applyFont="1" applyFill="1" applyAlignment="1">
      <alignment horizontal="center"/>
    </xf>
    <xf numFmtId="4" fontId="71" fillId="36" borderId="0" xfId="45" applyNumberFormat="1" applyFont="1" applyFill="1" applyAlignment="1">
      <alignment vertical="center"/>
    </xf>
    <xf numFmtId="0" fontId="62" fillId="34" borderId="0" xfId="45" applyFont="1" applyFill="1" applyAlignment="1">
      <alignment vertical="center"/>
    </xf>
    <xf numFmtId="0" fontId="62" fillId="34" borderId="0" xfId="45" applyFont="1" applyFill="1"/>
    <xf numFmtId="0" fontId="62" fillId="34" borderId="0" xfId="45" applyFont="1" applyFill="1" applyAlignment="1">
      <alignment horizontal="right"/>
    </xf>
    <xf numFmtId="0" fontId="62" fillId="34" borderId="0" xfId="45" applyFont="1" applyFill="1" applyAlignment="1">
      <alignment horizontal="center"/>
    </xf>
    <xf numFmtId="0" fontId="62" fillId="34" borderId="0" xfId="45" applyFont="1" applyFill="1" applyAlignment="1">
      <alignment horizontal="center" vertical="top"/>
    </xf>
    <xf numFmtId="0" fontId="62" fillId="34" borderId="0" xfId="45" applyFont="1" applyFill="1" applyAlignment="1">
      <alignment horizontal="left"/>
    </xf>
    <xf numFmtId="0" fontId="43" fillId="36" borderId="0" xfId="45" applyFont="1" applyFill="1" applyBorder="1" applyAlignment="1">
      <alignment horizontal="center" vertical="center"/>
    </xf>
    <xf numFmtId="0" fontId="43" fillId="36" borderId="0" xfId="45" applyFont="1" applyFill="1" applyBorder="1" applyAlignment="1">
      <alignment horizontal="center" vertical="center" wrapText="1"/>
    </xf>
    <xf numFmtId="4" fontId="43" fillId="36" borderId="0" xfId="45" applyNumberFormat="1" applyFont="1" applyFill="1" applyBorder="1" applyAlignment="1">
      <alignment horizontal="center" vertical="center" wrapText="1"/>
    </xf>
    <xf numFmtId="0" fontId="62" fillId="0" borderId="0" xfId="45" applyFont="1" applyBorder="1" applyAlignment="1">
      <alignment horizontal="center"/>
    </xf>
    <xf numFmtId="0" fontId="75" fillId="0" borderId="0" xfId="0" applyFont="1" applyBorder="1" applyAlignment="1">
      <alignment horizontal="center" vertical="top" wrapText="1"/>
    </xf>
    <xf numFmtId="0" fontId="63" fillId="0" borderId="0" xfId="45" applyFont="1" applyAlignment="1">
      <alignment horizontal="center" vertical="center"/>
    </xf>
    <xf numFmtId="0" fontId="62" fillId="0" borderId="0" xfId="45" applyFont="1" applyAlignment="1">
      <alignment vertical="center" wrapText="1"/>
    </xf>
    <xf numFmtId="10" fontId="52" fillId="39" borderId="0" xfId="0" applyNumberFormat="1" applyFont="1" applyFill="1" applyAlignment="1">
      <alignment horizontal="center" vertical="center"/>
    </xf>
    <xf numFmtId="4" fontId="52" fillId="39" borderId="0" xfId="0" applyNumberFormat="1" applyFont="1" applyFill="1" applyAlignment="1">
      <alignment horizontal="right" vertical="center"/>
    </xf>
    <xf numFmtId="2" fontId="52" fillId="39" borderId="0" xfId="0" applyNumberFormat="1" applyFont="1" applyFill="1" applyAlignment="1">
      <alignment horizontal="center" vertical="center"/>
    </xf>
    <xf numFmtId="4" fontId="52" fillId="39" borderId="0" xfId="0" applyNumberFormat="1" applyFont="1" applyFill="1" applyAlignment="1">
      <alignment horizontal="center" vertical="center"/>
    </xf>
    <xf numFmtId="4" fontId="51" fillId="39" borderId="0" xfId="0" applyNumberFormat="1" applyFont="1" applyFill="1" applyAlignment="1">
      <alignment horizontal="right" vertical="center"/>
    </xf>
    <xf numFmtId="10" fontId="67" fillId="39" borderId="31" xfId="46" applyNumberFormat="1" applyFont="1" applyFill="1" applyBorder="1" applyAlignment="1">
      <alignment vertical="center"/>
    </xf>
    <xf numFmtId="10" fontId="67" fillId="39" borderId="31" xfId="46" applyNumberFormat="1" applyFont="1" applyFill="1" applyBorder="1" applyAlignment="1">
      <alignment horizontal="left" vertical="center"/>
    </xf>
    <xf numFmtId="0" fontId="62" fillId="39" borderId="34" xfId="45" applyFont="1" applyFill="1" applyBorder="1" applyAlignment="1">
      <alignment horizontal="center" vertical="center"/>
    </xf>
    <xf numFmtId="4" fontId="62" fillId="39" borderId="34" xfId="45" applyNumberFormat="1" applyFont="1" applyFill="1" applyBorder="1" applyAlignment="1">
      <alignment horizontal="center" vertical="center"/>
    </xf>
    <xf numFmtId="1" fontId="62" fillId="39" borderId="34" xfId="45" applyNumberFormat="1" applyFont="1" applyFill="1" applyBorder="1" applyAlignment="1">
      <alignment horizontal="center" vertical="center" wrapText="1"/>
    </xf>
    <xf numFmtId="1" fontId="62" fillId="39" borderId="34" xfId="45" applyNumberFormat="1" applyFont="1" applyFill="1" applyBorder="1" applyAlignment="1">
      <alignment horizontal="center" vertical="center"/>
    </xf>
    <xf numFmtId="1" fontId="62" fillId="39" borderId="31" xfId="45" applyNumberFormat="1" applyFont="1" applyFill="1" applyBorder="1" applyAlignment="1">
      <alignment horizontal="center" vertical="center"/>
    </xf>
    <xf numFmtId="4" fontId="62" fillId="39" borderId="34" xfId="48" applyNumberFormat="1" applyFont="1" applyFill="1" applyBorder="1" applyAlignment="1">
      <alignment horizontal="right" vertical="center"/>
    </xf>
    <xf numFmtId="0" fontId="62" fillId="39" borderId="0" xfId="45" applyFont="1" applyFill="1" applyAlignment="1">
      <alignment vertical="center"/>
    </xf>
    <xf numFmtId="4" fontId="62" fillId="39" borderId="0" xfId="45" applyNumberFormat="1" applyFont="1" applyFill="1" applyAlignment="1">
      <alignment horizontal="center" vertical="center"/>
    </xf>
    <xf numFmtId="0" fontId="62" fillId="39" borderId="0" xfId="45" applyFont="1" applyFill="1" applyAlignment="1">
      <alignment horizontal="left" vertical="center"/>
    </xf>
    <xf numFmtId="0" fontId="62" fillId="39" borderId="0" xfId="45" applyFont="1" applyFill="1" applyAlignment="1">
      <alignment horizontal="center" vertical="center"/>
    </xf>
    <xf numFmtId="4" fontId="62" fillId="39" borderId="0" xfId="45" applyNumberFormat="1" applyFont="1" applyFill="1" applyAlignment="1">
      <alignment horizontal="right" vertical="center"/>
    </xf>
    <xf numFmtId="1" fontId="62" fillId="39" borderId="0" xfId="45" applyNumberFormat="1" applyFont="1" applyFill="1" applyAlignment="1">
      <alignment vertical="center"/>
    </xf>
    <xf numFmtId="0" fontId="76" fillId="34" borderId="0" xfId="45" applyFont="1" applyFill="1" applyAlignment="1">
      <alignment horizontal="center" vertical="top"/>
    </xf>
    <xf numFmtId="0" fontId="76" fillId="34" borderId="0" xfId="45" applyFont="1" applyFill="1"/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10" fontId="52" fillId="0" borderId="0" xfId="0" applyNumberFormat="1" applyFont="1" applyFill="1" applyAlignment="1">
      <alignment horizontal="center" vertical="center"/>
    </xf>
    <xf numFmtId="0" fontId="41" fillId="0" borderId="39" xfId="0" applyFont="1" applyBorder="1"/>
    <xf numFmtId="0" fontId="40" fillId="0" borderId="9" xfId="0" applyFont="1" applyBorder="1" applyAlignment="1">
      <alignment horizontal="center"/>
    </xf>
    <xf numFmtId="0" fontId="41" fillId="0" borderId="9" xfId="0" applyFont="1" applyBorder="1"/>
    <xf numFmtId="0" fontId="41" fillId="0" borderId="40" xfId="0" applyFont="1" applyBorder="1"/>
    <xf numFmtId="0" fontId="41" fillId="0" borderId="41" xfId="0" applyFont="1" applyBorder="1"/>
    <xf numFmtId="0" fontId="41" fillId="0" borderId="42" xfId="0" applyFont="1" applyBorder="1"/>
    <xf numFmtId="0" fontId="7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80" fillId="0" borderId="0" xfId="0" applyFont="1"/>
    <xf numFmtId="0" fontId="41" fillId="0" borderId="43" xfId="0" applyFont="1" applyBorder="1"/>
    <xf numFmtId="0" fontId="41" fillId="0" borderId="4" xfId="0" applyFont="1" applyBorder="1"/>
    <xf numFmtId="0" fontId="41" fillId="0" borderId="44" xfId="0" applyFont="1" applyBorder="1"/>
    <xf numFmtId="0" fontId="81" fillId="0" borderId="0" xfId="0" applyFont="1" applyAlignment="1">
      <alignment vertical="center" wrapText="1"/>
    </xf>
    <xf numFmtId="0" fontId="83" fillId="34" borderId="0" xfId="0" applyFont="1" applyFill="1"/>
    <xf numFmtId="1" fontId="62" fillId="39" borderId="34" xfId="45" applyNumberFormat="1" applyFont="1" applyFill="1" applyBorder="1" applyAlignment="1">
      <alignment horizontal="left" vertical="center"/>
    </xf>
    <xf numFmtId="0" fontId="90" fillId="34" borderId="0" xfId="45" applyFont="1" applyFill="1" applyAlignment="1">
      <alignment horizontal="center" vertical="top"/>
    </xf>
    <xf numFmtId="0" fontId="4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17" fontId="87" fillId="0" borderId="0" xfId="0" applyNumberFormat="1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85" fillId="36" borderId="10" xfId="86" applyFont="1" applyFill="1" applyBorder="1" applyAlignment="1">
      <alignment horizontal="center" vertical="center"/>
    </xf>
    <xf numFmtId="0" fontId="85" fillId="36" borderId="35" xfId="86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/>
    </xf>
    <xf numFmtId="0" fontId="84" fillId="34" borderId="8" xfId="0" applyFont="1" applyFill="1" applyBorder="1" applyAlignment="1">
      <alignment horizontal="left" vertical="center"/>
    </xf>
    <xf numFmtId="0" fontId="84" fillId="34" borderId="35" xfId="0" applyFont="1" applyFill="1" applyBorder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82" fillId="36" borderId="0" xfId="0" applyFont="1" applyFill="1" applyAlignment="1">
      <alignment horizontal="center" vertical="center"/>
    </xf>
    <xf numFmtId="0" fontId="62" fillId="34" borderId="0" xfId="45" applyFont="1" applyFill="1" applyAlignment="1">
      <alignment horizontal="left" vertical="top" wrapText="1"/>
    </xf>
    <xf numFmtId="0" fontId="62" fillId="0" borderId="9" xfId="45" applyFont="1" applyBorder="1" applyAlignment="1">
      <alignment horizontal="center"/>
    </xf>
    <xf numFmtId="0" fontId="58" fillId="36" borderId="0" xfId="45" applyFont="1" applyFill="1" applyAlignment="1">
      <alignment horizontal="center" vertical="center" wrapText="1"/>
    </xf>
    <xf numFmtId="0" fontId="48" fillId="0" borderId="0" xfId="45" applyFont="1" applyBorder="1" applyAlignment="1">
      <alignment horizontal="center" vertical="center" wrapText="1"/>
    </xf>
    <xf numFmtId="0" fontId="71" fillId="36" borderId="36" xfId="45" applyFont="1" applyFill="1" applyBorder="1" applyAlignment="1">
      <alignment horizontal="left" vertical="center" wrapText="1"/>
    </xf>
    <xf numFmtId="0" fontId="43" fillId="36" borderId="0" xfId="45" applyFont="1" applyFill="1" applyAlignment="1">
      <alignment horizontal="center" vertical="center"/>
    </xf>
    <xf numFmtId="0" fontId="76" fillId="34" borderId="0" xfId="45" applyFont="1" applyFill="1" applyAlignment="1">
      <alignment horizontal="left" vertical="top" wrapText="1"/>
    </xf>
    <xf numFmtId="0" fontId="44" fillId="0" borderId="0" xfId="45" applyFont="1" applyBorder="1" applyAlignment="1">
      <alignment horizontal="center" vertical="center" wrapText="1"/>
    </xf>
    <xf numFmtId="0" fontId="55" fillId="36" borderId="0" xfId="0" applyFont="1" applyFill="1" applyAlignment="1">
      <alignment horizontal="center" vertical="center"/>
    </xf>
    <xf numFmtId="0" fontId="67" fillId="0" borderId="0" xfId="45" applyFont="1" applyAlignment="1">
      <alignment horizontal="left" vertical="center" wrapText="1"/>
    </xf>
    <xf numFmtId="0" fontId="26" fillId="36" borderId="0" xfId="45" applyFont="1" applyFill="1" applyAlignment="1">
      <alignment horizontal="left" vertical="center" wrapText="1"/>
    </xf>
    <xf numFmtId="0" fontId="58" fillId="36" borderId="0" xfId="3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justify" vertical="center"/>
    </xf>
    <xf numFmtId="0" fontId="15" fillId="0" borderId="9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9" borderId="0" xfId="0" applyFont="1" applyFill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5" fillId="9" borderId="2" xfId="0" applyFont="1" applyFill="1" applyBorder="1" applyAlignment="1">
      <alignment horizontal="justify" vertical="justify" wrapText="1"/>
    </xf>
    <xf numFmtId="0" fontId="11" fillId="9" borderId="0" xfId="0" applyFont="1" applyFill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" fontId="15" fillId="9" borderId="8" xfId="0" applyNumberFormat="1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 vertical="center"/>
    </xf>
    <xf numFmtId="0" fontId="58" fillId="36" borderId="38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73" fillId="0" borderId="0" xfId="0" applyFont="1" applyAlignment="1">
      <alignment horizontal="justify" vertical="top" wrapText="1"/>
    </xf>
  </cellXfs>
  <cellStyles count="87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86" builtinId="8"/>
    <cellStyle name="Moeda" xfId="79" builtinId="4"/>
    <cellStyle name="Moeda 2" xfId="81" xr:uid="{00000000-0005-0000-0000-00002F000000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3" xfId="50" xr:uid="{00000000-0005-0000-0000-000042000000}"/>
    <cellStyle name="Porcentagem 3 2" xfId="78" xr:uid="{00000000-0005-0000-0000-000043000000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C6E6A2"/>
      <color rgb="FF00CCA5"/>
      <color rgb="FF81E1DF"/>
      <color rgb="FFFDFED0"/>
      <color rgb="FFA0E8E6"/>
      <color rgb="FFFFCC99"/>
      <color rgb="FFFFFF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290106</xdr:colOff>
      <xdr:row>3</xdr:row>
      <xdr:rowOff>157571</xdr:rowOff>
    </xdr:from>
    <xdr:to>
      <xdr:col>13</xdr:col>
      <xdr:colOff>488694</xdr:colOff>
      <xdr:row>7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3E6CCC-503C-49E2-9782-6B68544A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846" y="706211"/>
          <a:ext cx="1417788" cy="71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3</xdr:row>
      <xdr:rowOff>133349</xdr:rowOff>
    </xdr:from>
    <xdr:to>
      <xdr:col>4</xdr:col>
      <xdr:colOff>133350</xdr:colOff>
      <xdr:row>8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1259D9D-9200-4A79-A593-CDDBD5D2589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" y="681989"/>
          <a:ext cx="1129665" cy="895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0</xdr:row>
      <xdr:rowOff>581025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ACFD44-2242-4F5E-8196-CF8116C45F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810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0</xdr:row>
      <xdr:rowOff>95252</xdr:rowOff>
    </xdr:from>
    <xdr:to>
      <xdr:col>13</xdr:col>
      <xdr:colOff>790575</xdr:colOff>
      <xdr:row>0</xdr:row>
      <xdr:rowOff>542925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F3F6E01-87E4-4CF2-B6F6-7B27495ADF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2"/>
          <a:ext cx="882015" cy="44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9268B117-1A5E-4F7C-BBA7-E4F0A2049562}"/>
            </a:ext>
          </a:extLst>
        </xdr:cNvPr>
        <xdr:cNvSpPr txBox="1"/>
      </xdr:nvSpPr>
      <xdr:spPr>
        <a:xfrm>
          <a:off x="27708" y="9247906"/>
          <a:ext cx="5098473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4FEF6D14-7DDB-4732-AEF3-D8D022717D43}"/>
            </a:ext>
          </a:extLst>
        </xdr:cNvPr>
        <xdr:cNvSpPr txBox="1"/>
      </xdr:nvSpPr>
      <xdr:spPr>
        <a:xfrm>
          <a:off x="5645725" y="9240980"/>
          <a:ext cx="380307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37E86AD-1C4D-4B12-B398-3ECA1A7E864A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30E2DDD-D710-4502-84D9-DED190387FB4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37</xdr:row>
      <xdr:rowOff>138542</xdr:rowOff>
    </xdr:from>
    <xdr:to>
      <xdr:col>3</xdr:col>
      <xdr:colOff>3657599</xdr:colOff>
      <xdr:row>41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C64C9B9-2D63-4B9E-9645-C832986789DB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37</xdr:row>
      <xdr:rowOff>131616</xdr:rowOff>
    </xdr:from>
    <xdr:to>
      <xdr:col>8</xdr:col>
      <xdr:colOff>394851</xdr:colOff>
      <xdr:row>41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60F14D0-52C0-4CAA-9C50-49CAF44362E7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3577630-A2F3-444C-B7D7-C6299D5F4D4F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A35E3F2-AE3F-409E-8402-6A0E316E6973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36</xdr:row>
      <xdr:rowOff>138542</xdr:rowOff>
    </xdr:from>
    <xdr:to>
      <xdr:col>3</xdr:col>
      <xdr:colOff>3657599</xdr:colOff>
      <xdr:row>40</xdr:row>
      <xdr:rowOff>164217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6CA098F-1CE5-4C4F-9336-3F1483B76F2C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36</xdr:row>
      <xdr:rowOff>131616</xdr:rowOff>
    </xdr:from>
    <xdr:to>
      <xdr:col>8</xdr:col>
      <xdr:colOff>394851</xdr:colOff>
      <xdr:row>40</xdr:row>
      <xdr:rowOff>157291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BA13872B-632B-4290-B679-A5E5F2EEAB29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sto%20MDO%20Rio%20Vivo%20-%20Escola%20de%20Proje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umário Executivo"/>
      <sheetName val="Introdução"/>
      <sheetName val="Custos fixos mensais - L1,3 a 6"/>
      <sheetName val="Custos fixos mensais - L2"/>
      <sheetName val="Custos fixos mensais - L7"/>
      <sheetName val="Custos variáveis mensais -L1a6"/>
      <sheetName val="Custos variáveis mensais - L7"/>
      <sheetName val="Dashboard"/>
      <sheetName val="ES + EC - Coordenador MG"/>
      <sheetName val="ES + EC - Coordenador ES"/>
      <sheetName val="ES + EC - Ass. Social"/>
      <sheetName val="ES + EC - Encarregado"/>
      <sheetName val="ES + EC - Administrativo"/>
      <sheetName val="ES + EC - Técnico Ambiental"/>
      <sheetName val="ES + EC - Auxiliar carpinteiro"/>
      <sheetName val="ES + EC - Pedreiro"/>
      <sheetName val="ES + EC - Auxiliar"/>
      <sheetName val="Equipamentos Investimentos"/>
      <sheetName val="Definições"/>
      <sheetName val="Tabela de custos "/>
      <sheetName val="K projeto"/>
      <sheetName val="Coluna 39 FGV"/>
      <sheetName val="Horas trabalhadas"/>
      <sheetName val="Orç_20-30"/>
      <sheetName val="Crono_20-30"/>
      <sheetName val="Encargos sociais SINAPI"/>
      <sheetName val="Encargos sociais SINAENCO"/>
      <sheetName val="BDI x fator K"/>
      <sheetName val="K tribunal "/>
      <sheetName val="SINAPI"/>
      <sheetName val="Produtividade"/>
      <sheetName val="Coeficiente de utilização"/>
      <sheetName val="kit EPI"/>
      <sheetName val="kit Ferramentas"/>
      <sheetName val="SINAPI cercas"/>
      <sheetName val="Produtividade da equipe"/>
      <sheetName val="Referênciais Bibliográf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0">
          <cell r="B30" t="str">
            <v>Veículo leve Pick Up 4x4 - 147 kW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AE70-D766-4C0A-9436-5A017C00B004}">
  <sheetPr>
    <tabColor theme="8" tint="-0.249977111117893"/>
  </sheetPr>
  <dimension ref="A1:P120"/>
  <sheetViews>
    <sheetView showGridLines="0" zoomScale="50" zoomScaleNormal="50" workbookViewId="0">
      <selection activeCell="AF30" sqref="AF30"/>
    </sheetView>
  </sheetViews>
  <sheetFormatPr defaultColWidth="8.85546875" defaultRowHeight="15.75" x14ac:dyDescent="0.25"/>
  <cols>
    <col min="1" max="1" width="3.7109375" style="67" customWidth="1"/>
    <col min="2" max="9" width="9.5703125" style="67" customWidth="1"/>
    <col min="10" max="10" width="8.140625" style="67" customWidth="1"/>
    <col min="11" max="11" width="3.7109375" style="67" customWidth="1"/>
    <col min="12" max="16384" width="8.85546875" style="67"/>
  </cols>
  <sheetData>
    <row r="1" spans="1:16" ht="14.45" customHeight="1" x14ac:dyDescent="0.25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2"/>
      <c r="L1" s="292"/>
      <c r="M1" s="292"/>
      <c r="N1" s="292"/>
      <c r="O1" s="292"/>
      <c r="P1" s="293"/>
    </row>
    <row r="2" spans="1:16" ht="14.45" customHeight="1" x14ac:dyDescent="0.25">
      <c r="A2" s="294"/>
      <c r="P2" s="295"/>
    </row>
    <row r="3" spans="1:16" ht="14.45" customHeight="1" x14ac:dyDescent="0.25">
      <c r="A3" s="294"/>
      <c r="P3" s="295"/>
    </row>
    <row r="4" spans="1:16" ht="14.45" customHeight="1" x14ac:dyDescent="0.25">
      <c r="A4" s="294"/>
      <c r="P4" s="295"/>
    </row>
    <row r="5" spans="1:16" ht="14.45" customHeight="1" x14ac:dyDescent="0.25">
      <c r="A5" s="294"/>
      <c r="P5" s="295"/>
    </row>
    <row r="6" spans="1:16" ht="14.45" customHeight="1" x14ac:dyDescent="0.25">
      <c r="A6" s="294"/>
      <c r="P6" s="295"/>
    </row>
    <row r="7" spans="1:16" ht="14.45" customHeight="1" x14ac:dyDescent="0.25">
      <c r="A7" s="294"/>
      <c r="P7" s="295"/>
    </row>
    <row r="8" spans="1:16" ht="14.45" customHeight="1" x14ac:dyDescent="0.25">
      <c r="A8" s="294"/>
      <c r="P8" s="295"/>
    </row>
    <row r="9" spans="1:16" ht="14.45" customHeight="1" x14ac:dyDescent="0.25">
      <c r="A9" s="294"/>
      <c r="P9" s="295"/>
    </row>
    <row r="10" spans="1:16" ht="14.45" customHeight="1" x14ac:dyDescent="0.25">
      <c r="A10" s="294"/>
      <c r="P10" s="295"/>
    </row>
    <row r="11" spans="1:16" ht="14.45" customHeight="1" x14ac:dyDescent="0.25">
      <c r="A11" s="294"/>
      <c r="P11" s="295"/>
    </row>
    <row r="12" spans="1:16" ht="14.45" customHeight="1" x14ac:dyDescent="0.25">
      <c r="A12" s="294"/>
      <c r="P12" s="295"/>
    </row>
    <row r="13" spans="1:16" ht="14.45" customHeight="1" x14ac:dyDescent="0.25">
      <c r="A13" s="294"/>
      <c r="P13" s="295"/>
    </row>
    <row r="14" spans="1:16" ht="14.45" customHeight="1" x14ac:dyDescent="0.25">
      <c r="A14" s="294"/>
      <c r="B14" s="310" t="s">
        <v>316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295"/>
    </row>
    <row r="15" spans="1:16" ht="14.45" customHeight="1" x14ac:dyDescent="0.25">
      <c r="A15" s="294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295"/>
    </row>
    <row r="16" spans="1:16" ht="14.45" customHeight="1" x14ac:dyDescent="0.25">
      <c r="A16" s="294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P16" s="295"/>
    </row>
    <row r="17" spans="1:16" ht="14.45" customHeight="1" x14ac:dyDescent="0.25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P17" s="295"/>
    </row>
    <row r="18" spans="1:16" ht="14.45" customHeight="1" x14ac:dyDescent="0.25">
      <c r="A18" s="294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P18" s="295"/>
    </row>
    <row r="19" spans="1:16" ht="14.45" customHeight="1" x14ac:dyDescent="0.25">
      <c r="A19" s="294"/>
      <c r="B19" s="307" t="s">
        <v>317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295"/>
    </row>
    <row r="20" spans="1:16" ht="14.45" customHeight="1" x14ac:dyDescent="0.25">
      <c r="A20" s="294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295"/>
    </row>
    <row r="21" spans="1:16" ht="14.45" customHeight="1" x14ac:dyDescent="0.25">
      <c r="A21" s="294"/>
      <c r="B21" s="297"/>
      <c r="C21" s="297"/>
      <c r="D21" s="297"/>
      <c r="E21" s="297"/>
      <c r="F21" s="297"/>
      <c r="G21" s="297"/>
      <c r="H21" s="297"/>
      <c r="I21" s="297"/>
      <c r="J21" s="297"/>
      <c r="K21" s="298"/>
      <c r="P21" s="295"/>
    </row>
    <row r="22" spans="1:16" ht="14.45" customHeight="1" x14ac:dyDescent="0.25">
      <c r="A22" s="294"/>
      <c r="B22" s="310" t="s">
        <v>321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295"/>
    </row>
    <row r="23" spans="1:16" ht="42" customHeight="1" x14ac:dyDescent="0.25">
      <c r="A23" s="294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295"/>
    </row>
    <row r="24" spans="1:16" ht="14.45" customHeight="1" x14ac:dyDescent="0.35">
      <c r="A24" s="294"/>
      <c r="B24" s="297"/>
      <c r="C24" s="297"/>
      <c r="D24" s="297"/>
      <c r="E24" s="297"/>
      <c r="F24" s="297"/>
      <c r="G24" s="297"/>
      <c r="H24" s="297"/>
      <c r="I24" s="297"/>
      <c r="J24" s="297"/>
      <c r="K24" s="299"/>
      <c r="P24" s="295"/>
    </row>
    <row r="25" spans="1:16" ht="14.45" customHeight="1" x14ac:dyDescent="0.35">
      <c r="A25" s="294"/>
      <c r="B25" s="299"/>
      <c r="C25" s="308"/>
      <c r="D25" s="308"/>
      <c r="E25" s="308"/>
      <c r="F25" s="308"/>
      <c r="G25" s="308"/>
      <c r="H25" s="308"/>
      <c r="I25" s="308"/>
      <c r="J25" s="308"/>
      <c r="K25" s="299"/>
      <c r="P25" s="295"/>
    </row>
    <row r="26" spans="1:16" ht="14.45" customHeight="1" x14ac:dyDescent="0.35">
      <c r="A26" s="294"/>
      <c r="B26" s="299"/>
      <c r="C26" s="308"/>
      <c r="D26" s="308"/>
      <c r="E26" s="308"/>
      <c r="F26" s="308"/>
      <c r="G26" s="308"/>
      <c r="H26" s="308"/>
      <c r="I26" s="308"/>
      <c r="J26" s="308"/>
      <c r="K26" s="299"/>
      <c r="P26" s="295"/>
    </row>
    <row r="27" spans="1:16" ht="14.45" customHeight="1" x14ac:dyDescent="0.35">
      <c r="A27" s="294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P27" s="295"/>
    </row>
    <row r="28" spans="1:16" ht="14.45" customHeight="1" x14ac:dyDescent="0.25">
      <c r="A28" s="294"/>
      <c r="P28" s="295"/>
    </row>
    <row r="29" spans="1:16" ht="14.45" customHeight="1" x14ac:dyDescent="0.25">
      <c r="A29" s="294"/>
      <c r="P29" s="295"/>
    </row>
    <row r="30" spans="1:16" ht="14.45" customHeight="1" x14ac:dyDescent="0.25">
      <c r="A30" s="294"/>
      <c r="B30" s="309" t="s">
        <v>318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295"/>
    </row>
    <row r="31" spans="1:16" ht="14.45" customHeight="1" thickBot="1" x14ac:dyDescent="0.3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2"/>
    </row>
    <row r="32" spans="1:16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</sheetData>
  <mergeCells count="5">
    <mergeCell ref="B19:O20"/>
    <mergeCell ref="C25:J26"/>
    <mergeCell ref="B30:O30"/>
    <mergeCell ref="B14:O15"/>
    <mergeCell ref="B22:O23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B987-C79C-481F-AED3-66D8362E57FE}">
  <sheetPr>
    <tabColor rgb="FFFF0000"/>
  </sheetPr>
  <dimension ref="A1:K88"/>
  <sheetViews>
    <sheetView zoomScale="80" zoomScaleNormal="80" workbookViewId="0">
      <selection activeCell="A2" sqref="A2"/>
    </sheetView>
  </sheetViews>
  <sheetFormatPr defaultColWidth="9.140625" defaultRowHeight="12" x14ac:dyDescent="0.2"/>
  <cols>
    <col min="1" max="1" width="11.7109375" style="78" customWidth="1"/>
    <col min="2" max="2" width="56" style="78" customWidth="1"/>
    <col min="3" max="3" width="10.7109375" style="84" customWidth="1"/>
    <col min="4" max="4" width="13.7109375" style="82" bestFit="1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245</v>
      </c>
      <c r="B1" s="245" t="s">
        <v>280</v>
      </c>
      <c r="C1" s="228" t="s">
        <v>132</v>
      </c>
      <c r="D1" s="243" t="e">
        <f>#REF!</f>
        <v>#REF!</v>
      </c>
      <c r="E1" s="77"/>
      <c r="F1" s="77"/>
      <c r="G1" s="77"/>
      <c r="H1" s="77"/>
      <c r="I1" s="77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181"/>
      <c r="B3" s="181"/>
      <c r="C3" s="244" t="s">
        <v>182</v>
      </c>
      <c r="D3" s="101" t="s">
        <v>258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181"/>
      <c r="B4" s="181"/>
      <c r="C4" s="244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181"/>
      <c r="B5" s="181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244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244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A51" s="88"/>
      <c r="B51" s="244" t="s">
        <v>188</v>
      </c>
      <c r="C51" s="109"/>
      <c r="D51" s="244" t="s">
        <v>122</v>
      </c>
    </row>
    <row r="52" spans="1:4" ht="15" customHeight="1" x14ac:dyDescent="0.2">
      <c r="B52" s="104" t="s">
        <v>264</v>
      </c>
      <c r="C52" s="104"/>
      <c r="D52" s="105" t="e">
        <f>C48/100</f>
        <v>#DIV/0!</v>
      </c>
    </row>
    <row r="53" spans="1:4" ht="15" customHeight="1" x14ac:dyDescent="0.2">
      <c r="B53" s="104" t="s">
        <v>130</v>
      </c>
      <c r="C53" s="104"/>
      <c r="D53" s="106">
        <f>'K projeto'!G9</f>
        <v>0</v>
      </c>
    </row>
    <row r="54" spans="1:4" ht="15" customHeight="1" x14ac:dyDescent="0.2">
      <c r="B54" s="104" t="s">
        <v>129</v>
      </c>
      <c r="C54" s="104"/>
      <c r="D54" s="106">
        <f>'K projeto'!G10</f>
        <v>0</v>
      </c>
    </row>
    <row r="55" spans="1:4" ht="15" customHeight="1" x14ac:dyDescent="0.2">
      <c r="B55" s="104" t="s">
        <v>137</v>
      </c>
      <c r="C55" s="104"/>
      <c r="D55" s="104"/>
    </row>
    <row r="56" spans="1:4" ht="15" customHeight="1" x14ac:dyDescent="0.2">
      <c r="B56" s="104" t="s">
        <v>138</v>
      </c>
      <c r="C56" s="289">
        <f>SUM(C57:C59)</f>
        <v>0</v>
      </c>
      <c r="D56" s="106">
        <f>'K projeto'!G11</f>
        <v>0</v>
      </c>
    </row>
    <row r="57" spans="1:4" ht="15" customHeight="1" x14ac:dyDescent="0.2">
      <c r="B57" s="104" t="s">
        <v>127</v>
      </c>
      <c r="C57" s="266"/>
      <c r="D57" s="104"/>
    </row>
    <row r="58" spans="1:4" ht="15" customHeight="1" x14ac:dyDescent="0.2">
      <c r="B58" s="104" t="s">
        <v>120</v>
      </c>
      <c r="C58" s="266"/>
      <c r="D58" s="104"/>
    </row>
    <row r="59" spans="1:4" ht="15" customHeight="1" x14ac:dyDescent="0.2">
      <c r="B59" s="104" t="s">
        <v>121</v>
      </c>
      <c r="C59" s="266"/>
      <c r="D59" s="104"/>
    </row>
    <row r="60" spans="1:4" ht="15" customHeight="1" x14ac:dyDescent="0.2">
      <c r="B60" s="102"/>
      <c r="C60" s="103"/>
      <c r="D60" s="104"/>
    </row>
    <row r="61" spans="1:4" ht="15" customHeight="1" x14ac:dyDescent="0.2">
      <c r="A61" s="108"/>
      <c r="B61" s="87" t="s">
        <v>187</v>
      </c>
      <c r="C61" s="107" t="s">
        <v>123</v>
      </c>
      <c r="D61" s="110" t="e">
        <f>(1+D52+D53)*(1+D54)*(1+D56)</f>
        <v>#DIV/0!</v>
      </c>
    </row>
    <row r="62" spans="1:4" ht="15" customHeight="1" x14ac:dyDescent="0.2">
      <c r="B62" s="82"/>
      <c r="C62" s="82"/>
    </row>
    <row r="63" spans="1:4" ht="15" customHeight="1" x14ac:dyDescent="0.2">
      <c r="A63" s="108"/>
      <c r="B63" s="87" t="s">
        <v>205</v>
      </c>
      <c r="C63" s="107"/>
      <c r="D63" s="111" t="e">
        <f>D48*D61</f>
        <v>#DIV/0!</v>
      </c>
    </row>
    <row r="64" spans="1:4" ht="15" customHeight="1" x14ac:dyDescent="0.2"/>
    <row r="65" spans="1:2" ht="15" customHeight="1" x14ac:dyDescent="0.2">
      <c r="A65" s="78" t="s">
        <v>270</v>
      </c>
    </row>
    <row r="66" spans="1:2" ht="15" customHeight="1" x14ac:dyDescent="0.2">
      <c r="A66" s="287" t="s">
        <v>309</v>
      </c>
      <c r="B66" s="288" t="s">
        <v>308</v>
      </c>
    </row>
    <row r="67" spans="1:2" ht="15" customHeight="1" x14ac:dyDescent="0.2"/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95"/>
  <sheetViews>
    <sheetView workbookViewId="0"/>
  </sheetViews>
  <sheetFormatPr defaultColWidth="9.140625" defaultRowHeight="12" x14ac:dyDescent="0.2"/>
  <cols>
    <col min="1" max="1" width="11.28515625" style="78" customWidth="1"/>
    <col min="2" max="2" width="56.85546875" style="78" customWidth="1"/>
    <col min="3" max="3" width="10.7109375" style="84" customWidth="1"/>
    <col min="4" max="4" width="12.140625" style="82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252</v>
      </c>
      <c r="B1" s="241" t="s">
        <v>254</v>
      </c>
      <c r="C1" s="228" t="s">
        <v>132</v>
      </c>
      <c r="D1" s="229"/>
      <c r="E1" s="77"/>
      <c r="F1" s="77"/>
      <c r="G1" s="77"/>
      <c r="H1" s="77"/>
      <c r="I1" s="239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92"/>
      <c r="B3" s="92"/>
      <c r="C3" s="94" t="s">
        <v>182</v>
      </c>
      <c r="D3" s="101" t="s">
        <v>185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92"/>
      <c r="B4" s="92"/>
      <c r="C4" s="94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92"/>
      <c r="B5" s="92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94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94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C51" s="89"/>
    </row>
    <row r="52" spans="1:4" ht="15" customHeight="1" x14ac:dyDescent="0.2">
      <c r="A52" s="88"/>
      <c r="B52" s="94" t="s">
        <v>188</v>
      </c>
      <c r="C52" s="109"/>
      <c r="D52" s="94" t="s">
        <v>122</v>
      </c>
    </row>
    <row r="53" spans="1:4" ht="15" customHeight="1" x14ac:dyDescent="0.2">
      <c r="B53" s="104" t="s">
        <v>263</v>
      </c>
      <c r="C53" s="104"/>
      <c r="D53" s="105" t="e">
        <f>C48/100</f>
        <v>#DIV/0!</v>
      </c>
    </row>
    <row r="54" spans="1:4" ht="15" customHeight="1" x14ac:dyDescent="0.2">
      <c r="B54" s="104" t="s">
        <v>130</v>
      </c>
      <c r="C54" s="104"/>
      <c r="D54" s="106">
        <f>'K projeto'!G9</f>
        <v>0</v>
      </c>
    </row>
    <row r="55" spans="1:4" ht="15" customHeight="1" x14ac:dyDescent="0.2">
      <c r="B55" s="104" t="s">
        <v>129</v>
      </c>
      <c r="C55" s="104"/>
      <c r="D55" s="106">
        <f>'K projeto'!G10</f>
        <v>0</v>
      </c>
    </row>
    <row r="56" spans="1:4" ht="15" customHeight="1" x14ac:dyDescent="0.2">
      <c r="B56" s="104" t="s">
        <v>137</v>
      </c>
      <c r="C56" s="104"/>
      <c r="D56" s="104"/>
    </row>
    <row r="57" spans="1:4" ht="15" customHeight="1" x14ac:dyDescent="0.2">
      <c r="B57" s="104" t="s">
        <v>138</v>
      </c>
      <c r="C57" s="112">
        <f>C58+C59+C60</f>
        <v>0</v>
      </c>
      <c r="D57" s="106">
        <f>'K projeto'!G11</f>
        <v>0</v>
      </c>
    </row>
    <row r="58" spans="1:4" ht="15" customHeight="1" x14ac:dyDescent="0.2">
      <c r="B58" s="104" t="s">
        <v>127</v>
      </c>
      <c r="C58" s="266"/>
      <c r="D58" s="104"/>
    </row>
    <row r="59" spans="1:4" ht="15" customHeight="1" x14ac:dyDescent="0.2">
      <c r="B59" s="104" t="s">
        <v>120</v>
      </c>
      <c r="C59" s="266"/>
      <c r="D59" s="104"/>
    </row>
    <row r="60" spans="1:4" ht="15" customHeight="1" x14ac:dyDescent="0.2">
      <c r="B60" s="104" t="s">
        <v>121</v>
      </c>
      <c r="C60" s="266"/>
      <c r="D60" s="104"/>
    </row>
    <row r="61" spans="1:4" ht="15" customHeight="1" x14ac:dyDescent="0.2">
      <c r="B61" s="102"/>
      <c r="C61" s="103"/>
      <c r="D61" s="104"/>
    </row>
    <row r="62" spans="1:4" ht="15" customHeight="1" x14ac:dyDescent="0.2">
      <c r="A62" s="108"/>
      <c r="B62" s="87" t="s">
        <v>187</v>
      </c>
      <c r="C62" s="107" t="s">
        <v>123</v>
      </c>
      <c r="D62" s="110" t="e">
        <f>(1+D53+D54)*(1+D55)*(1+D57)</f>
        <v>#DIV/0!</v>
      </c>
    </row>
    <row r="63" spans="1:4" ht="15" customHeight="1" x14ac:dyDescent="0.2">
      <c r="B63" s="82"/>
      <c r="C63" s="82"/>
    </row>
    <row r="64" spans="1:4" ht="15" customHeight="1" x14ac:dyDescent="0.2">
      <c r="A64" s="108"/>
      <c r="B64" s="87" t="s">
        <v>206</v>
      </c>
      <c r="C64" s="107"/>
      <c r="D64" s="111" t="e">
        <f>D48*D62</f>
        <v>#DIV/0!</v>
      </c>
    </row>
    <row r="65" spans="1:2" ht="15" customHeight="1" x14ac:dyDescent="0.2"/>
    <row r="66" spans="1:2" ht="15" customHeight="1" x14ac:dyDescent="0.2">
      <c r="A66" s="78" t="s">
        <v>270</v>
      </c>
    </row>
    <row r="67" spans="1:2" ht="15" customHeight="1" x14ac:dyDescent="0.2">
      <c r="A67" s="287" t="s">
        <v>309</v>
      </c>
      <c r="B67" s="288" t="s">
        <v>308</v>
      </c>
    </row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spans="1:3" ht="15" customHeight="1" x14ac:dyDescent="0.2"/>
    <row r="82" spans="1:3" ht="15" customHeight="1" x14ac:dyDescent="0.2"/>
    <row r="83" spans="1:3" ht="15" customHeight="1" x14ac:dyDescent="0.2"/>
    <row r="84" spans="1:3" ht="15" customHeight="1" x14ac:dyDescent="0.2"/>
    <row r="85" spans="1:3" ht="15" customHeight="1" x14ac:dyDescent="0.2"/>
    <row r="86" spans="1:3" s="82" customFormat="1" ht="15" customHeight="1" x14ac:dyDescent="0.2">
      <c r="A86" s="78"/>
      <c r="B86" s="78"/>
      <c r="C86" s="84"/>
    </row>
    <row r="87" spans="1:3" s="82" customFormat="1" ht="15" customHeight="1" x14ac:dyDescent="0.2">
      <c r="A87" s="78"/>
      <c r="B87" s="78"/>
      <c r="C87" s="84"/>
    </row>
    <row r="88" spans="1:3" s="82" customFormat="1" ht="15" customHeight="1" x14ac:dyDescent="0.2">
      <c r="A88" s="78"/>
      <c r="B88" s="78"/>
      <c r="C88" s="84"/>
    </row>
    <row r="89" spans="1:3" s="82" customFormat="1" ht="15" customHeight="1" x14ac:dyDescent="0.2">
      <c r="A89" s="78"/>
      <c r="B89" s="78"/>
      <c r="C89" s="84"/>
    </row>
    <row r="90" spans="1:3" s="82" customFormat="1" ht="15" customHeight="1" x14ac:dyDescent="0.2">
      <c r="A90" s="78"/>
      <c r="B90" s="78"/>
      <c r="C90" s="84"/>
    </row>
    <row r="91" spans="1:3" s="82" customFormat="1" ht="15" customHeight="1" x14ac:dyDescent="0.2">
      <c r="A91" s="78"/>
      <c r="B91" s="78"/>
      <c r="C91" s="84"/>
    </row>
    <row r="92" spans="1:3" s="82" customFormat="1" ht="15" customHeight="1" x14ac:dyDescent="0.2">
      <c r="A92" s="78"/>
      <c r="B92" s="78"/>
      <c r="C92" s="84"/>
    </row>
    <row r="93" spans="1:3" s="82" customFormat="1" ht="15" customHeight="1" x14ac:dyDescent="0.2">
      <c r="A93" s="78"/>
      <c r="B93" s="78"/>
      <c r="C93" s="84"/>
    </row>
    <row r="94" spans="1:3" ht="15" customHeight="1" x14ac:dyDescent="0.2"/>
    <row r="95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90"/>
  <sheetViews>
    <sheetView topLeftCell="A46" zoomScaleNormal="100" workbookViewId="0">
      <selection activeCell="H61" sqref="H61"/>
    </sheetView>
  </sheetViews>
  <sheetFormatPr defaultColWidth="9.140625" defaultRowHeight="12" x14ac:dyDescent="0.2"/>
  <cols>
    <col min="1" max="1" width="11.28515625" style="78" customWidth="1"/>
    <col min="2" max="2" width="58.42578125" style="78" customWidth="1"/>
    <col min="3" max="3" width="10.7109375" style="84" customWidth="1"/>
    <col min="4" max="4" width="12.140625" style="82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246</v>
      </c>
      <c r="B1" s="241" t="s">
        <v>255</v>
      </c>
      <c r="C1" s="228" t="s">
        <v>132</v>
      </c>
      <c r="D1" s="229"/>
      <c r="E1" s="77"/>
      <c r="F1" s="77"/>
      <c r="G1" s="77"/>
      <c r="H1" s="77"/>
      <c r="I1" s="239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92"/>
      <c r="B3" s="92"/>
      <c r="C3" s="94" t="s">
        <v>182</v>
      </c>
      <c r="D3" s="101" t="s">
        <v>186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92"/>
      <c r="B4" s="92"/>
      <c r="C4" s="94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92"/>
      <c r="B5" s="92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94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94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C51" s="89"/>
    </row>
    <row r="52" spans="1:4" ht="15" customHeight="1" x14ac:dyDescent="0.2">
      <c r="A52" s="88"/>
      <c r="B52" s="94" t="s">
        <v>188</v>
      </c>
      <c r="C52" s="109"/>
      <c r="D52" s="94" t="s">
        <v>122</v>
      </c>
    </row>
    <row r="53" spans="1:4" ht="15" customHeight="1" x14ac:dyDescent="0.2">
      <c r="B53" s="104" t="s">
        <v>262</v>
      </c>
      <c r="C53" s="104"/>
      <c r="D53" s="105" t="e">
        <f>C48/100</f>
        <v>#DIV/0!</v>
      </c>
    </row>
    <row r="54" spans="1:4" ht="15" customHeight="1" x14ac:dyDescent="0.2">
      <c r="B54" s="104" t="s">
        <v>130</v>
      </c>
      <c r="C54" s="104"/>
      <c r="D54" s="106">
        <f>'K projeto'!G9</f>
        <v>0</v>
      </c>
    </row>
    <row r="55" spans="1:4" ht="15" customHeight="1" x14ac:dyDescent="0.2">
      <c r="B55" s="104" t="s">
        <v>129</v>
      </c>
      <c r="C55" s="104"/>
      <c r="D55" s="106">
        <f>'K projeto'!G10</f>
        <v>0</v>
      </c>
    </row>
    <row r="56" spans="1:4" ht="15" customHeight="1" x14ac:dyDescent="0.2">
      <c r="B56" s="104" t="s">
        <v>137</v>
      </c>
      <c r="C56" s="104"/>
      <c r="D56" s="104"/>
    </row>
    <row r="57" spans="1:4" ht="15" customHeight="1" x14ac:dyDescent="0.2">
      <c r="B57" s="104" t="s">
        <v>138</v>
      </c>
      <c r="C57" s="112">
        <f>C58+C59+C60</f>
        <v>0</v>
      </c>
      <c r="D57" s="106">
        <f>'K projeto'!G11</f>
        <v>0</v>
      </c>
    </row>
    <row r="58" spans="1:4" ht="15" customHeight="1" x14ac:dyDescent="0.2">
      <c r="B58" s="104" t="s">
        <v>127</v>
      </c>
      <c r="C58" s="266"/>
      <c r="D58" s="104"/>
    </row>
    <row r="59" spans="1:4" ht="15" customHeight="1" x14ac:dyDescent="0.2">
      <c r="B59" s="104" t="s">
        <v>120</v>
      </c>
      <c r="C59" s="266"/>
      <c r="D59" s="104"/>
    </row>
    <row r="60" spans="1:4" ht="15" customHeight="1" x14ac:dyDescent="0.2">
      <c r="B60" s="104" t="s">
        <v>121</v>
      </c>
      <c r="C60" s="266"/>
      <c r="D60" s="104"/>
    </row>
    <row r="61" spans="1:4" ht="15" customHeight="1" x14ac:dyDescent="0.2">
      <c r="B61" s="102"/>
      <c r="C61" s="103"/>
      <c r="D61" s="104"/>
    </row>
    <row r="62" spans="1:4" ht="15" customHeight="1" x14ac:dyDescent="0.2">
      <c r="A62" s="108"/>
      <c r="B62" s="87" t="s">
        <v>187</v>
      </c>
      <c r="C62" s="107" t="s">
        <v>123</v>
      </c>
      <c r="D62" s="110" t="e">
        <f>(1+D53+D54)*(1+D55)*(1+D57)</f>
        <v>#DIV/0!</v>
      </c>
    </row>
    <row r="63" spans="1:4" ht="15" customHeight="1" x14ac:dyDescent="0.2">
      <c r="B63" s="82"/>
      <c r="C63" s="82"/>
    </row>
    <row r="64" spans="1:4" ht="15" customHeight="1" x14ac:dyDescent="0.2">
      <c r="A64" s="108"/>
      <c r="B64" s="87" t="s">
        <v>189</v>
      </c>
      <c r="C64" s="107"/>
      <c r="D64" s="111" t="e">
        <f>D48*D62</f>
        <v>#DIV/0!</v>
      </c>
    </row>
    <row r="65" spans="1:2" ht="15" customHeight="1" x14ac:dyDescent="0.2"/>
    <row r="66" spans="1:2" ht="15" customHeight="1" x14ac:dyDescent="0.2">
      <c r="A66" s="78" t="s">
        <v>270</v>
      </c>
    </row>
    <row r="67" spans="1:2" ht="15" customHeight="1" x14ac:dyDescent="0.2">
      <c r="A67" s="287" t="s">
        <v>309</v>
      </c>
      <c r="B67" s="288" t="s">
        <v>308</v>
      </c>
    </row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spans="1:3" s="82" customFormat="1" ht="15" customHeight="1" x14ac:dyDescent="0.2">
      <c r="A81" s="78"/>
      <c r="B81" s="78"/>
      <c r="C81" s="84"/>
    </row>
    <row r="82" spans="1:3" s="82" customFormat="1" ht="15" customHeight="1" x14ac:dyDescent="0.2">
      <c r="A82" s="78"/>
      <c r="B82" s="78"/>
      <c r="C82" s="84"/>
    </row>
    <row r="83" spans="1:3" s="82" customFormat="1" ht="15" customHeight="1" x14ac:dyDescent="0.2">
      <c r="A83" s="78"/>
      <c r="B83" s="78"/>
      <c r="C83" s="84"/>
    </row>
    <row r="84" spans="1:3" s="82" customFormat="1" ht="15" customHeight="1" x14ac:dyDescent="0.2">
      <c r="A84" s="78"/>
      <c r="B84" s="78"/>
      <c r="C84" s="84"/>
    </row>
    <row r="85" spans="1:3" s="82" customFormat="1" ht="15" customHeight="1" x14ac:dyDescent="0.2">
      <c r="A85" s="78"/>
      <c r="B85" s="78"/>
      <c r="C85" s="84"/>
    </row>
    <row r="86" spans="1:3" s="82" customFormat="1" ht="15" customHeight="1" x14ac:dyDescent="0.2">
      <c r="A86" s="78"/>
      <c r="B86" s="78"/>
      <c r="C86" s="84"/>
    </row>
    <row r="87" spans="1:3" s="82" customFormat="1" ht="15" customHeight="1" x14ac:dyDescent="0.2">
      <c r="A87" s="78"/>
      <c r="B87" s="78"/>
      <c r="C87" s="84"/>
    </row>
    <row r="88" spans="1:3" s="82" customFormat="1" ht="15" customHeight="1" x14ac:dyDescent="0.2">
      <c r="A88" s="78"/>
      <c r="B88" s="78"/>
      <c r="C88" s="84"/>
    </row>
    <row r="89" spans="1:3" ht="15" customHeight="1" x14ac:dyDescent="0.2"/>
    <row r="90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0BD-6301-464A-AFC8-A422503370CA}">
  <sheetPr>
    <tabColor rgb="FFFF0000"/>
  </sheetPr>
  <dimension ref="A1:K90"/>
  <sheetViews>
    <sheetView zoomScaleNormal="100" workbookViewId="0">
      <selection activeCell="K24" sqref="K24"/>
    </sheetView>
  </sheetViews>
  <sheetFormatPr defaultColWidth="9.140625" defaultRowHeight="12" x14ac:dyDescent="0.2"/>
  <cols>
    <col min="1" max="1" width="11.28515625" style="78" customWidth="1"/>
    <col min="2" max="2" width="58.42578125" style="78" customWidth="1"/>
    <col min="3" max="3" width="10.7109375" style="84" customWidth="1"/>
    <col min="4" max="4" width="12.140625" style="82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249</v>
      </c>
      <c r="B1" s="245" t="s">
        <v>281</v>
      </c>
      <c r="C1" s="228" t="s">
        <v>132</v>
      </c>
      <c r="D1" s="243"/>
      <c r="E1" s="77"/>
      <c r="F1" s="77"/>
      <c r="G1" s="77"/>
      <c r="H1" s="77"/>
      <c r="I1" s="239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181"/>
      <c r="B3" s="181"/>
      <c r="C3" s="244" t="s">
        <v>182</v>
      </c>
      <c r="D3" s="101" t="s">
        <v>282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181"/>
      <c r="B4" s="181"/>
      <c r="C4" s="244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181"/>
      <c r="B5" s="181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244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244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C51" s="89"/>
    </row>
    <row r="52" spans="1:4" ht="15" customHeight="1" x14ac:dyDescent="0.2">
      <c r="A52" s="88"/>
      <c r="B52" s="244" t="s">
        <v>188</v>
      </c>
      <c r="C52" s="109"/>
      <c r="D52" s="244" t="s">
        <v>122</v>
      </c>
    </row>
    <row r="53" spans="1:4" ht="15" customHeight="1" x14ac:dyDescent="0.2">
      <c r="B53" s="104" t="s">
        <v>312</v>
      </c>
      <c r="C53" s="104"/>
      <c r="D53" s="105" t="e">
        <f>C48/100</f>
        <v>#DIV/0!</v>
      </c>
    </row>
    <row r="54" spans="1:4" ht="15" customHeight="1" x14ac:dyDescent="0.2">
      <c r="B54" s="104" t="s">
        <v>130</v>
      </c>
      <c r="C54" s="104"/>
      <c r="D54" s="106">
        <f>'K projeto'!G9</f>
        <v>0</v>
      </c>
    </row>
    <row r="55" spans="1:4" ht="15" customHeight="1" x14ac:dyDescent="0.2">
      <c r="B55" s="104" t="s">
        <v>129</v>
      </c>
      <c r="C55" s="104"/>
      <c r="D55" s="106">
        <f>'K projeto'!G10</f>
        <v>0</v>
      </c>
    </row>
    <row r="56" spans="1:4" ht="15" customHeight="1" x14ac:dyDescent="0.2">
      <c r="B56" s="104" t="s">
        <v>137</v>
      </c>
      <c r="C56" s="104"/>
      <c r="D56" s="104"/>
    </row>
    <row r="57" spans="1:4" ht="15" customHeight="1" x14ac:dyDescent="0.2">
      <c r="B57" s="104" t="s">
        <v>138</v>
      </c>
      <c r="C57" s="112">
        <f>C58+C59+C60</f>
        <v>0</v>
      </c>
      <c r="D57" s="106">
        <f>'K projeto'!G11</f>
        <v>0</v>
      </c>
    </row>
    <row r="58" spans="1:4" ht="15" customHeight="1" x14ac:dyDescent="0.2">
      <c r="B58" s="104" t="s">
        <v>127</v>
      </c>
      <c r="C58" s="266"/>
      <c r="D58" s="104"/>
    </row>
    <row r="59" spans="1:4" ht="15" customHeight="1" x14ac:dyDescent="0.2">
      <c r="B59" s="104" t="s">
        <v>120</v>
      </c>
      <c r="C59" s="266"/>
      <c r="D59" s="104"/>
    </row>
    <row r="60" spans="1:4" ht="15" customHeight="1" x14ac:dyDescent="0.2">
      <c r="B60" s="104" t="s">
        <v>121</v>
      </c>
      <c r="C60" s="266"/>
      <c r="D60" s="104"/>
    </row>
    <row r="61" spans="1:4" ht="15" customHeight="1" x14ac:dyDescent="0.2">
      <c r="B61" s="102"/>
      <c r="C61" s="103"/>
      <c r="D61" s="104"/>
    </row>
    <row r="62" spans="1:4" ht="15" customHeight="1" x14ac:dyDescent="0.2">
      <c r="A62" s="108"/>
      <c r="B62" s="87" t="s">
        <v>187</v>
      </c>
      <c r="C62" s="107" t="s">
        <v>123</v>
      </c>
      <c r="D62" s="110" t="e">
        <f>(1+D53+D54)*(1+D55)*(1+D57)</f>
        <v>#DIV/0!</v>
      </c>
    </row>
    <row r="63" spans="1:4" ht="15" customHeight="1" x14ac:dyDescent="0.2">
      <c r="B63" s="82"/>
      <c r="C63" s="82"/>
    </row>
    <row r="64" spans="1:4" ht="15" customHeight="1" x14ac:dyDescent="0.2">
      <c r="A64" s="108"/>
      <c r="B64" s="87" t="s">
        <v>189</v>
      </c>
      <c r="C64" s="107"/>
      <c r="D64" s="111" t="e">
        <f>D48*D62</f>
        <v>#DIV/0!</v>
      </c>
    </row>
    <row r="65" spans="1:2" ht="15" customHeight="1" x14ac:dyDescent="0.2"/>
    <row r="66" spans="1:2" ht="15" customHeight="1" x14ac:dyDescent="0.2">
      <c r="A66" s="78" t="s">
        <v>270</v>
      </c>
    </row>
    <row r="67" spans="1:2" ht="15" customHeight="1" x14ac:dyDescent="0.2">
      <c r="A67" s="287" t="s">
        <v>309</v>
      </c>
      <c r="B67" s="288" t="s">
        <v>308</v>
      </c>
    </row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spans="1:3" s="82" customFormat="1" ht="15" customHeight="1" x14ac:dyDescent="0.2">
      <c r="A81" s="78"/>
      <c r="B81" s="78"/>
      <c r="C81" s="84"/>
    </row>
    <row r="82" spans="1:3" s="82" customFormat="1" ht="15" customHeight="1" x14ac:dyDescent="0.2">
      <c r="A82" s="78"/>
      <c r="B82" s="78"/>
      <c r="C82" s="84"/>
    </row>
    <row r="83" spans="1:3" s="82" customFormat="1" ht="15" customHeight="1" x14ac:dyDescent="0.2">
      <c r="A83" s="78"/>
      <c r="B83" s="78"/>
      <c r="C83" s="84"/>
    </row>
    <row r="84" spans="1:3" s="82" customFormat="1" ht="15" customHeight="1" x14ac:dyDescent="0.2">
      <c r="A84" s="78"/>
      <c r="B84" s="78"/>
      <c r="C84" s="84"/>
    </row>
    <row r="85" spans="1:3" s="82" customFormat="1" ht="15" customHeight="1" x14ac:dyDescent="0.2">
      <c r="A85" s="78"/>
      <c r="B85" s="78"/>
      <c r="C85" s="84"/>
    </row>
    <row r="86" spans="1:3" s="82" customFormat="1" ht="15" customHeight="1" x14ac:dyDescent="0.2">
      <c r="A86" s="78"/>
      <c r="B86" s="78"/>
      <c r="C86" s="84"/>
    </row>
    <row r="87" spans="1:3" s="82" customFormat="1" ht="15" customHeight="1" x14ac:dyDescent="0.2">
      <c r="A87" s="78"/>
      <c r="B87" s="78"/>
      <c r="C87" s="84"/>
    </row>
    <row r="88" spans="1:3" s="82" customFormat="1" ht="15" customHeight="1" x14ac:dyDescent="0.2">
      <c r="A88" s="78"/>
      <c r="B88" s="78"/>
      <c r="C88" s="84"/>
    </row>
    <row r="89" spans="1:3" ht="15" customHeight="1" x14ac:dyDescent="0.2"/>
    <row r="90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K90"/>
  <sheetViews>
    <sheetView zoomScale="110" zoomScaleNormal="110" workbookViewId="0">
      <selection activeCell="A2" sqref="A2"/>
    </sheetView>
  </sheetViews>
  <sheetFormatPr defaultColWidth="9.140625" defaultRowHeight="12" x14ac:dyDescent="0.2"/>
  <cols>
    <col min="1" max="1" width="11.28515625" style="78" customWidth="1"/>
    <col min="2" max="2" width="58.42578125" style="78" customWidth="1"/>
    <col min="3" max="3" width="10.7109375" style="84" customWidth="1"/>
    <col min="4" max="4" width="12.5703125" style="82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247</v>
      </c>
      <c r="B1" s="241" t="s">
        <v>283</v>
      </c>
      <c r="C1" s="228" t="s">
        <v>132</v>
      </c>
      <c r="D1" s="229"/>
      <c r="E1" s="77"/>
      <c r="F1" s="77"/>
      <c r="G1" s="77"/>
      <c r="H1" s="77"/>
      <c r="I1" s="239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181"/>
      <c r="B3" s="181"/>
      <c r="C3" s="182" t="s">
        <v>182</v>
      </c>
      <c r="D3" s="101" t="s">
        <v>238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181"/>
      <c r="B4" s="181"/>
      <c r="C4" s="182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181"/>
      <c r="B5" s="181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182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182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C51" s="89"/>
    </row>
    <row r="52" spans="1:4" ht="15" customHeight="1" x14ac:dyDescent="0.2">
      <c r="A52" s="88"/>
      <c r="B52" s="182" t="s">
        <v>188</v>
      </c>
      <c r="C52" s="109"/>
      <c r="D52" s="182" t="s">
        <v>122</v>
      </c>
    </row>
    <row r="53" spans="1:4" ht="15" customHeight="1" x14ac:dyDescent="0.2">
      <c r="B53" s="104" t="s">
        <v>261</v>
      </c>
      <c r="C53" s="104"/>
      <c r="D53" s="105" t="e">
        <f>C48/100</f>
        <v>#DIV/0!</v>
      </c>
    </row>
    <row r="54" spans="1:4" ht="15" customHeight="1" x14ac:dyDescent="0.2">
      <c r="B54" s="104" t="s">
        <v>130</v>
      </c>
      <c r="C54" s="104"/>
      <c r="D54" s="106">
        <f>'K projeto'!G9</f>
        <v>0</v>
      </c>
    </row>
    <row r="55" spans="1:4" ht="15" customHeight="1" x14ac:dyDescent="0.2">
      <c r="B55" s="104" t="s">
        <v>129</v>
      </c>
      <c r="C55" s="104"/>
      <c r="D55" s="106">
        <f>'K projeto'!G10</f>
        <v>0</v>
      </c>
    </row>
    <row r="56" spans="1:4" ht="15" customHeight="1" x14ac:dyDescent="0.2">
      <c r="B56" s="104" t="s">
        <v>137</v>
      </c>
      <c r="C56" s="104"/>
      <c r="D56" s="104"/>
    </row>
    <row r="57" spans="1:4" ht="15" customHeight="1" x14ac:dyDescent="0.2">
      <c r="B57" s="104" t="s">
        <v>138</v>
      </c>
      <c r="C57" s="112">
        <f>C58+C59+C60</f>
        <v>0</v>
      </c>
      <c r="D57" s="106">
        <f>'K projeto'!G11</f>
        <v>0</v>
      </c>
    </row>
    <row r="58" spans="1:4" ht="15" customHeight="1" x14ac:dyDescent="0.2">
      <c r="B58" s="104" t="s">
        <v>127</v>
      </c>
      <c r="C58" s="266"/>
      <c r="D58" s="104"/>
    </row>
    <row r="59" spans="1:4" ht="15" customHeight="1" x14ac:dyDescent="0.2">
      <c r="B59" s="104" t="s">
        <v>120</v>
      </c>
      <c r="C59" s="266"/>
      <c r="D59" s="104"/>
    </row>
    <row r="60" spans="1:4" ht="15" customHeight="1" x14ac:dyDescent="0.2">
      <c r="B60" s="104" t="s">
        <v>121</v>
      </c>
      <c r="C60" s="266"/>
      <c r="D60" s="104"/>
    </row>
    <row r="61" spans="1:4" ht="15" customHeight="1" x14ac:dyDescent="0.2">
      <c r="B61" s="102"/>
      <c r="C61" s="103"/>
      <c r="D61" s="104"/>
    </row>
    <row r="62" spans="1:4" ht="15" customHeight="1" x14ac:dyDescent="0.2">
      <c r="A62" s="108"/>
      <c r="B62" s="87" t="s">
        <v>187</v>
      </c>
      <c r="C62" s="107" t="s">
        <v>123</v>
      </c>
      <c r="D62" s="110" t="e">
        <f>(1+D53+D54)*(1+D55)*(1+D57)</f>
        <v>#DIV/0!</v>
      </c>
    </row>
    <row r="63" spans="1:4" ht="15" customHeight="1" x14ac:dyDescent="0.2">
      <c r="B63" s="82"/>
      <c r="C63" s="82"/>
    </row>
    <row r="64" spans="1:4" ht="15" customHeight="1" x14ac:dyDescent="0.2">
      <c r="A64" s="108"/>
      <c r="B64" s="87" t="s">
        <v>189</v>
      </c>
      <c r="C64" s="107"/>
      <c r="D64" s="111" t="e">
        <f>D48*D62</f>
        <v>#DIV/0!</v>
      </c>
    </row>
    <row r="65" spans="1:2" ht="15" customHeight="1" x14ac:dyDescent="0.2"/>
    <row r="66" spans="1:2" ht="15" customHeight="1" x14ac:dyDescent="0.2">
      <c r="A66" s="78" t="s">
        <v>270</v>
      </c>
    </row>
    <row r="67" spans="1:2" ht="15" customHeight="1" x14ac:dyDescent="0.2">
      <c r="A67" s="287" t="s">
        <v>309</v>
      </c>
      <c r="B67" s="288" t="s">
        <v>308</v>
      </c>
    </row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spans="1:3" s="82" customFormat="1" ht="15" customHeight="1" x14ac:dyDescent="0.2">
      <c r="A81" s="78"/>
      <c r="B81" s="78"/>
      <c r="C81" s="84"/>
    </row>
    <row r="82" spans="1:3" s="82" customFormat="1" ht="15" customHeight="1" x14ac:dyDescent="0.2">
      <c r="A82" s="78"/>
      <c r="B82" s="78"/>
      <c r="C82" s="84"/>
    </row>
    <row r="83" spans="1:3" s="82" customFormat="1" ht="15" customHeight="1" x14ac:dyDescent="0.2">
      <c r="A83" s="78"/>
      <c r="B83" s="78"/>
      <c r="C83" s="84"/>
    </row>
    <row r="84" spans="1:3" s="82" customFormat="1" ht="15" customHeight="1" x14ac:dyDescent="0.2">
      <c r="A84" s="78"/>
      <c r="B84" s="78"/>
      <c r="C84" s="84"/>
    </row>
    <row r="85" spans="1:3" s="82" customFormat="1" ht="15" customHeight="1" x14ac:dyDescent="0.2">
      <c r="A85" s="78"/>
      <c r="B85" s="78"/>
      <c r="C85" s="84"/>
    </row>
    <row r="86" spans="1:3" s="82" customFormat="1" ht="15" customHeight="1" x14ac:dyDescent="0.2">
      <c r="A86" s="78"/>
      <c r="B86" s="78"/>
      <c r="C86" s="84"/>
    </row>
    <row r="87" spans="1:3" s="82" customFormat="1" ht="15" customHeight="1" x14ac:dyDescent="0.2">
      <c r="A87" s="78"/>
      <c r="B87" s="78"/>
      <c r="C87" s="84"/>
    </row>
    <row r="88" spans="1:3" s="82" customFormat="1" ht="15" customHeight="1" x14ac:dyDescent="0.2">
      <c r="A88" s="78"/>
      <c r="B88" s="78"/>
      <c r="C88" s="84"/>
    </row>
    <row r="89" spans="1:3" ht="15" customHeight="1" x14ac:dyDescent="0.2"/>
    <row r="90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fitToHeight="0" orientation="portrait" r:id="rId1"/>
  <headerFooter>
    <oddFooter>&amp;L&amp;F&amp;C&amp;A&amp;R&amp;P/&amp;N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1A57-76F8-4F4A-A441-E9CFED62F4F0}">
  <sheetPr>
    <tabColor rgb="FFFF0000"/>
  </sheetPr>
  <dimension ref="A1:K90"/>
  <sheetViews>
    <sheetView zoomScale="110" zoomScaleNormal="110" workbookViewId="0">
      <selection activeCell="A2" sqref="A2"/>
    </sheetView>
  </sheetViews>
  <sheetFormatPr defaultColWidth="9.140625" defaultRowHeight="12" x14ac:dyDescent="0.2"/>
  <cols>
    <col min="1" max="1" width="11.28515625" style="78" customWidth="1"/>
    <col min="2" max="2" width="57.140625" style="78" customWidth="1"/>
    <col min="3" max="3" width="10.7109375" style="84" customWidth="1"/>
    <col min="4" max="4" width="12.5703125" style="82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248</v>
      </c>
      <c r="B1" s="245" t="s">
        <v>284</v>
      </c>
      <c r="C1" s="228" t="s">
        <v>132</v>
      </c>
      <c r="D1" s="243"/>
      <c r="E1" s="77"/>
      <c r="F1" s="77"/>
      <c r="G1" s="77"/>
      <c r="H1" s="77"/>
      <c r="I1" s="239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181"/>
      <c r="B3" s="181"/>
      <c r="C3" s="244" t="s">
        <v>182</v>
      </c>
      <c r="D3" s="101" t="s">
        <v>259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181"/>
      <c r="B4" s="181"/>
      <c r="C4" s="244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181"/>
      <c r="B5" s="181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244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244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C51" s="89"/>
    </row>
    <row r="52" spans="1:4" ht="15" customHeight="1" x14ac:dyDescent="0.2">
      <c r="A52" s="88"/>
      <c r="B52" s="244" t="s">
        <v>188</v>
      </c>
      <c r="C52" s="109"/>
      <c r="D52" s="244" t="s">
        <v>122</v>
      </c>
    </row>
    <row r="53" spans="1:4" ht="15" customHeight="1" x14ac:dyDescent="0.2">
      <c r="B53" s="104" t="s">
        <v>260</v>
      </c>
      <c r="C53" s="104"/>
      <c r="D53" s="105" t="e">
        <f>C48/100</f>
        <v>#DIV/0!</v>
      </c>
    </row>
    <row r="54" spans="1:4" ht="15" customHeight="1" x14ac:dyDescent="0.2">
      <c r="B54" s="104" t="s">
        <v>130</v>
      </c>
      <c r="C54" s="104"/>
      <c r="D54" s="106">
        <f>'K projeto'!G9</f>
        <v>0</v>
      </c>
    </row>
    <row r="55" spans="1:4" ht="15" customHeight="1" x14ac:dyDescent="0.2">
      <c r="B55" s="104" t="s">
        <v>129</v>
      </c>
      <c r="C55" s="104"/>
      <c r="D55" s="106">
        <f>'K projeto'!G10</f>
        <v>0</v>
      </c>
    </row>
    <row r="56" spans="1:4" ht="15" customHeight="1" x14ac:dyDescent="0.2">
      <c r="B56" s="104" t="s">
        <v>137</v>
      </c>
      <c r="C56" s="104"/>
      <c r="D56" s="104"/>
    </row>
    <row r="57" spans="1:4" ht="15" customHeight="1" x14ac:dyDescent="0.2">
      <c r="B57" s="104" t="s">
        <v>138</v>
      </c>
      <c r="C57" s="112">
        <f>C58+C59+C60</f>
        <v>0</v>
      </c>
      <c r="D57" s="106">
        <f>'K projeto'!G11</f>
        <v>0</v>
      </c>
    </row>
    <row r="58" spans="1:4" ht="15" customHeight="1" x14ac:dyDescent="0.2">
      <c r="B58" s="104" t="s">
        <v>127</v>
      </c>
      <c r="C58" s="266"/>
      <c r="D58" s="104"/>
    </row>
    <row r="59" spans="1:4" ht="15" customHeight="1" x14ac:dyDescent="0.2">
      <c r="B59" s="104" t="s">
        <v>120</v>
      </c>
      <c r="C59" s="266"/>
      <c r="D59" s="104"/>
    </row>
    <row r="60" spans="1:4" ht="15" customHeight="1" x14ac:dyDescent="0.2">
      <c r="B60" s="104" t="s">
        <v>121</v>
      </c>
      <c r="C60" s="266"/>
      <c r="D60" s="104"/>
    </row>
    <row r="61" spans="1:4" ht="15" customHeight="1" x14ac:dyDescent="0.2">
      <c r="B61" s="102"/>
      <c r="C61" s="103"/>
      <c r="D61" s="104"/>
    </row>
    <row r="62" spans="1:4" ht="15" customHeight="1" x14ac:dyDescent="0.2">
      <c r="A62" s="108"/>
      <c r="B62" s="87" t="s">
        <v>187</v>
      </c>
      <c r="C62" s="107" t="s">
        <v>123</v>
      </c>
      <c r="D62" s="110" t="e">
        <f>(1+D53+D54)*(1+D55)*(1+D57)</f>
        <v>#DIV/0!</v>
      </c>
    </row>
    <row r="63" spans="1:4" ht="15" customHeight="1" x14ac:dyDescent="0.2">
      <c r="B63" s="82"/>
      <c r="C63" s="82"/>
    </row>
    <row r="64" spans="1:4" ht="15" customHeight="1" x14ac:dyDescent="0.2">
      <c r="A64" s="108"/>
      <c r="B64" s="87" t="s">
        <v>189</v>
      </c>
      <c r="C64" s="107"/>
      <c r="D64" s="111" t="e">
        <f>D48*D62</f>
        <v>#DIV/0!</v>
      </c>
    </row>
    <row r="65" spans="1:2" ht="15" customHeight="1" x14ac:dyDescent="0.2"/>
    <row r="66" spans="1:2" ht="15" customHeight="1" x14ac:dyDescent="0.2">
      <c r="A66" s="78" t="s">
        <v>270</v>
      </c>
    </row>
    <row r="67" spans="1:2" ht="15" customHeight="1" x14ac:dyDescent="0.2">
      <c r="A67" s="287" t="s">
        <v>309</v>
      </c>
      <c r="B67" s="288" t="s">
        <v>308</v>
      </c>
    </row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spans="1:3" s="82" customFormat="1" ht="15" customHeight="1" x14ac:dyDescent="0.2">
      <c r="A81" s="78"/>
      <c r="B81" s="78"/>
      <c r="C81" s="84"/>
    </row>
    <row r="82" spans="1:3" s="82" customFormat="1" ht="15" customHeight="1" x14ac:dyDescent="0.2">
      <c r="A82" s="78"/>
      <c r="B82" s="78"/>
      <c r="C82" s="84"/>
    </row>
    <row r="83" spans="1:3" s="82" customFormat="1" ht="15" customHeight="1" x14ac:dyDescent="0.2">
      <c r="A83" s="78"/>
      <c r="B83" s="78"/>
      <c r="C83" s="84"/>
    </row>
    <row r="84" spans="1:3" s="82" customFormat="1" ht="15" customHeight="1" x14ac:dyDescent="0.2">
      <c r="A84" s="78"/>
      <c r="B84" s="78"/>
      <c r="C84" s="84"/>
    </row>
    <row r="85" spans="1:3" s="82" customFormat="1" ht="15" customHeight="1" x14ac:dyDescent="0.2">
      <c r="A85" s="78"/>
      <c r="B85" s="78"/>
      <c r="C85" s="84"/>
    </row>
    <row r="86" spans="1:3" s="82" customFormat="1" ht="15" customHeight="1" x14ac:dyDescent="0.2">
      <c r="A86" s="78"/>
      <c r="B86" s="78"/>
      <c r="C86" s="84"/>
    </row>
    <row r="87" spans="1:3" s="82" customFormat="1" ht="15" customHeight="1" x14ac:dyDescent="0.2">
      <c r="A87" s="78"/>
      <c r="B87" s="78"/>
      <c r="C87" s="84"/>
    </row>
    <row r="88" spans="1:3" s="82" customFormat="1" ht="15" customHeight="1" x14ac:dyDescent="0.2">
      <c r="A88" s="78"/>
      <c r="B88" s="78"/>
      <c r="C88" s="84"/>
    </row>
    <row r="89" spans="1:3" ht="15" customHeight="1" x14ac:dyDescent="0.2"/>
    <row r="90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90"/>
  <sheetViews>
    <sheetView workbookViewId="0">
      <selection activeCell="A2" sqref="A2"/>
    </sheetView>
  </sheetViews>
  <sheetFormatPr defaultColWidth="9.140625" defaultRowHeight="12" x14ac:dyDescent="0.2"/>
  <cols>
    <col min="1" max="1" width="11.42578125" style="78" customWidth="1"/>
    <col min="2" max="2" width="58.42578125" style="78" customWidth="1"/>
    <col min="3" max="3" width="10.7109375" style="84" customWidth="1"/>
    <col min="4" max="4" width="12.140625" style="82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256</v>
      </c>
      <c r="B1" s="241" t="s">
        <v>310</v>
      </c>
      <c r="C1" s="228" t="s">
        <v>132</v>
      </c>
      <c r="D1" s="229"/>
      <c r="E1" s="77"/>
      <c r="F1" s="77"/>
      <c r="G1" s="77"/>
      <c r="H1" s="77"/>
      <c r="I1" s="239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92"/>
      <c r="B3" s="92"/>
      <c r="C3" s="94" t="s">
        <v>182</v>
      </c>
      <c r="D3" s="101" t="s">
        <v>289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92"/>
      <c r="B4" s="92"/>
      <c r="C4" s="94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92"/>
      <c r="B5" s="92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94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94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C51" s="89"/>
    </row>
    <row r="52" spans="1:4" ht="15" customHeight="1" x14ac:dyDescent="0.2">
      <c r="A52" s="88"/>
      <c r="B52" s="94" t="s">
        <v>188</v>
      </c>
      <c r="C52" s="109"/>
      <c r="D52" s="94" t="s">
        <v>122</v>
      </c>
    </row>
    <row r="53" spans="1:4" ht="15" customHeight="1" x14ac:dyDescent="0.2">
      <c r="B53" s="104" t="s">
        <v>311</v>
      </c>
      <c r="C53" s="104"/>
      <c r="D53" s="105" t="e">
        <f>C48/100</f>
        <v>#DIV/0!</v>
      </c>
    </row>
    <row r="54" spans="1:4" ht="15" customHeight="1" x14ac:dyDescent="0.2">
      <c r="B54" s="104" t="s">
        <v>130</v>
      </c>
      <c r="C54" s="104"/>
      <c r="D54" s="106">
        <f>'K projeto'!G9</f>
        <v>0</v>
      </c>
    </row>
    <row r="55" spans="1:4" ht="15" customHeight="1" x14ac:dyDescent="0.2">
      <c r="B55" s="104" t="s">
        <v>129</v>
      </c>
      <c r="C55" s="104"/>
      <c r="D55" s="106">
        <f>'K projeto'!G10</f>
        <v>0</v>
      </c>
    </row>
    <row r="56" spans="1:4" ht="15" customHeight="1" x14ac:dyDescent="0.2">
      <c r="B56" s="104" t="s">
        <v>137</v>
      </c>
      <c r="C56" s="104"/>
      <c r="D56" s="104"/>
    </row>
    <row r="57" spans="1:4" ht="15" customHeight="1" x14ac:dyDescent="0.2">
      <c r="B57" s="104" t="s">
        <v>138</v>
      </c>
      <c r="C57" s="112">
        <f>C58+C59+C60</f>
        <v>0</v>
      </c>
      <c r="D57" s="106">
        <f>'K projeto'!G11</f>
        <v>0</v>
      </c>
    </row>
    <row r="58" spans="1:4" ht="15" customHeight="1" x14ac:dyDescent="0.2">
      <c r="B58" s="104" t="s">
        <v>127</v>
      </c>
      <c r="C58" s="266"/>
      <c r="D58" s="104"/>
    </row>
    <row r="59" spans="1:4" ht="15" customHeight="1" x14ac:dyDescent="0.2">
      <c r="B59" s="104" t="s">
        <v>120</v>
      </c>
      <c r="C59" s="266"/>
      <c r="D59" s="104"/>
    </row>
    <row r="60" spans="1:4" ht="15" customHeight="1" x14ac:dyDescent="0.2">
      <c r="B60" s="104" t="s">
        <v>121</v>
      </c>
      <c r="C60" s="266"/>
      <c r="D60" s="104"/>
    </row>
    <row r="61" spans="1:4" ht="15" customHeight="1" x14ac:dyDescent="0.2">
      <c r="B61" s="102"/>
      <c r="C61" s="103"/>
      <c r="D61" s="104"/>
    </row>
    <row r="62" spans="1:4" ht="15" customHeight="1" x14ac:dyDescent="0.2">
      <c r="A62" s="108"/>
      <c r="B62" s="87" t="s">
        <v>187</v>
      </c>
      <c r="C62" s="107" t="s">
        <v>123</v>
      </c>
      <c r="D62" s="110" t="e">
        <f>(1+D53+D54)*(1+D55)*(1+D57)</f>
        <v>#DIV/0!</v>
      </c>
    </row>
    <row r="63" spans="1:4" ht="15" customHeight="1" x14ac:dyDescent="0.2">
      <c r="B63" s="82"/>
      <c r="C63" s="82"/>
    </row>
    <row r="64" spans="1:4" ht="15" customHeight="1" x14ac:dyDescent="0.2">
      <c r="A64" s="108"/>
      <c r="B64" s="87" t="s">
        <v>189</v>
      </c>
      <c r="C64" s="107"/>
      <c r="D64" s="111" t="e">
        <f>D48*D62</f>
        <v>#DIV/0!</v>
      </c>
    </row>
    <row r="65" spans="1:2" ht="15" customHeight="1" x14ac:dyDescent="0.2"/>
    <row r="66" spans="1:2" ht="15" customHeight="1" x14ac:dyDescent="0.2">
      <c r="A66" s="78" t="s">
        <v>270</v>
      </c>
    </row>
    <row r="67" spans="1:2" ht="15" customHeight="1" x14ac:dyDescent="0.2">
      <c r="A67" s="287" t="s">
        <v>309</v>
      </c>
      <c r="B67" s="288" t="s">
        <v>308</v>
      </c>
    </row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spans="1:3" s="82" customFormat="1" ht="15" customHeight="1" x14ac:dyDescent="0.2">
      <c r="A81" s="78"/>
      <c r="B81" s="78"/>
      <c r="C81" s="84"/>
    </row>
    <row r="82" spans="1:3" s="82" customFormat="1" ht="15" customHeight="1" x14ac:dyDescent="0.2">
      <c r="A82" s="78"/>
      <c r="B82" s="78"/>
      <c r="C82" s="84"/>
    </row>
    <row r="83" spans="1:3" s="82" customFormat="1" ht="15" customHeight="1" x14ac:dyDescent="0.2">
      <c r="A83" s="78"/>
      <c r="B83" s="78"/>
      <c r="C83" s="84"/>
    </row>
    <row r="84" spans="1:3" s="82" customFormat="1" ht="15" customHeight="1" x14ac:dyDescent="0.2">
      <c r="A84" s="78"/>
      <c r="B84" s="78"/>
      <c r="C84" s="84"/>
    </row>
    <row r="85" spans="1:3" s="82" customFormat="1" ht="15" customHeight="1" x14ac:dyDescent="0.2">
      <c r="A85" s="78"/>
      <c r="B85" s="78"/>
      <c r="C85" s="84"/>
    </row>
    <row r="86" spans="1:3" s="82" customFormat="1" ht="15" customHeight="1" x14ac:dyDescent="0.2">
      <c r="A86" s="78"/>
      <c r="B86" s="78"/>
      <c r="C86" s="84"/>
    </row>
    <row r="87" spans="1:3" s="82" customFormat="1" ht="15" customHeight="1" x14ac:dyDescent="0.2">
      <c r="A87" s="78"/>
      <c r="B87" s="78"/>
      <c r="C87" s="84"/>
    </row>
    <row r="88" spans="1:3" s="82" customFormat="1" ht="15" customHeight="1" x14ac:dyDescent="0.2">
      <c r="A88" s="78"/>
      <c r="B88" s="78"/>
      <c r="C88" s="84"/>
    </row>
    <row r="89" spans="1:3" ht="15" customHeight="1" x14ac:dyDescent="0.2"/>
    <row r="90" spans="1:3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K22"/>
  <sheetViews>
    <sheetView view="pageBreakPreview" zoomScale="90" zoomScaleNormal="100" zoomScaleSheetLayoutView="90" workbookViewId="0">
      <selection activeCell="A2" sqref="A2"/>
    </sheetView>
  </sheetViews>
  <sheetFormatPr defaultColWidth="9.140625" defaultRowHeight="15.75" x14ac:dyDescent="0.2"/>
  <cols>
    <col min="1" max="1" width="12" style="72" customWidth="1"/>
    <col min="2" max="2" width="58.5703125" style="72" bestFit="1" customWidth="1"/>
    <col min="3" max="3" width="15.28515625" style="73" customWidth="1"/>
    <col min="4" max="4" width="8.7109375" style="74" bestFit="1" customWidth="1"/>
    <col min="5" max="5" width="12.28515625" style="72" customWidth="1"/>
    <col min="6" max="6" width="9.140625" style="72"/>
    <col min="7" max="7" width="13.5703125" style="72" customWidth="1"/>
    <col min="8" max="8" width="9.140625" style="72"/>
    <col min="9" max="9" width="13.28515625" style="72" customWidth="1"/>
    <col min="10" max="16384" width="9.140625" style="72"/>
  </cols>
  <sheetData>
    <row r="1" spans="1:11" s="76" customFormat="1" ht="20.100000000000001" customHeight="1" x14ac:dyDescent="0.2">
      <c r="A1" s="227" t="s">
        <v>257</v>
      </c>
      <c r="B1" s="329" t="s">
        <v>243</v>
      </c>
      <c r="C1" s="329"/>
      <c r="D1" s="329"/>
      <c r="E1" s="329"/>
      <c r="F1" s="187" t="s">
        <v>132</v>
      </c>
      <c r="G1" s="215"/>
      <c r="H1" s="216"/>
      <c r="I1" s="217"/>
      <c r="J1" s="188"/>
      <c r="K1" s="189"/>
    </row>
    <row r="2" spans="1:11" ht="20.100000000000001" customHeight="1" x14ac:dyDescent="0.25">
      <c r="A2" s="68"/>
      <c r="B2" s="71"/>
      <c r="C2" s="67"/>
      <c r="D2" s="69"/>
      <c r="E2" s="69"/>
      <c r="F2" s="70"/>
      <c r="G2" s="75"/>
    </row>
    <row r="3" spans="1:11" ht="36" customHeight="1" x14ac:dyDescent="0.2">
      <c r="A3" s="327" t="s">
        <v>133</v>
      </c>
      <c r="B3" s="327"/>
      <c r="C3" s="327"/>
      <c r="D3" s="327"/>
      <c r="E3" s="327"/>
      <c r="F3" s="327"/>
      <c r="G3" s="327"/>
    </row>
    <row r="4" spans="1:11" ht="20.100000000000001" customHeight="1" x14ac:dyDescent="0.25">
      <c r="A4" s="218"/>
      <c r="B4" s="218"/>
      <c r="C4" s="219"/>
      <c r="D4" s="220"/>
      <c r="E4" s="220"/>
      <c r="F4" s="186"/>
      <c r="G4" s="186"/>
    </row>
    <row r="5" spans="1:11" ht="20.100000000000001" customHeight="1" x14ac:dyDescent="0.2">
      <c r="A5" s="328" t="s">
        <v>131</v>
      </c>
      <c r="B5" s="328"/>
      <c r="C5" s="328"/>
      <c r="D5" s="190"/>
      <c r="E5" s="191"/>
      <c r="F5" s="191"/>
      <c r="G5" s="191"/>
    </row>
    <row r="6" spans="1:11" ht="20.100000000000001" customHeight="1" x14ac:dyDescent="0.25">
      <c r="A6" s="192" t="s">
        <v>179</v>
      </c>
      <c r="B6" s="192"/>
      <c r="C6" s="192"/>
      <c r="D6" s="193"/>
      <c r="E6" s="194"/>
      <c r="F6" s="195"/>
      <c r="G6" s="271"/>
    </row>
    <row r="7" spans="1:11" ht="20.100000000000001" customHeight="1" x14ac:dyDescent="0.25">
      <c r="A7" s="192" t="s">
        <v>233</v>
      </c>
      <c r="B7" s="192"/>
      <c r="C7" s="192"/>
      <c r="D7" s="193"/>
      <c r="E7" s="194"/>
      <c r="F7" s="195"/>
      <c r="G7" s="271"/>
    </row>
    <row r="8" spans="1:11" ht="20.100000000000001" customHeight="1" x14ac:dyDescent="0.25">
      <c r="A8" s="192" t="s">
        <v>180</v>
      </c>
      <c r="B8" s="192"/>
      <c r="C8" s="192"/>
      <c r="D8" s="193"/>
      <c r="E8" s="194"/>
      <c r="F8" s="195"/>
      <c r="G8" s="196">
        <f>G6+G7</f>
        <v>0</v>
      </c>
    </row>
    <row r="9" spans="1:11" ht="20.100000000000001" customHeight="1" x14ac:dyDescent="0.25">
      <c r="A9" s="197" t="s">
        <v>130</v>
      </c>
      <c r="B9" s="197"/>
      <c r="C9" s="197"/>
      <c r="D9" s="193"/>
      <c r="E9" s="197"/>
      <c r="F9" s="195"/>
      <c r="G9" s="271"/>
    </row>
    <row r="10" spans="1:11" ht="20.100000000000001" customHeight="1" x14ac:dyDescent="0.25">
      <c r="A10" s="197" t="s">
        <v>129</v>
      </c>
      <c r="B10" s="197"/>
      <c r="C10" s="197"/>
      <c r="D10" s="193"/>
      <c r="E10" s="197"/>
      <c r="F10" s="195"/>
      <c r="G10" s="271"/>
    </row>
    <row r="11" spans="1:11" ht="20.100000000000001" customHeight="1" x14ac:dyDescent="0.25">
      <c r="A11" s="197" t="s">
        <v>137</v>
      </c>
      <c r="B11" s="197"/>
      <c r="C11" s="197"/>
      <c r="D11" s="193"/>
      <c r="E11" s="197"/>
      <c r="F11" s="195"/>
      <c r="G11" s="196">
        <f>E12/(1-E12)</f>
        <v>0</v>
      </c>
    </row>
    <row r="12" spans="1:11" ht="20.100000000000001" customHeight="1" x14ac:dyDescent="0.25">
      <c r="A12" s="198" t="s">
        <v>138</v>
      </c>
      <c r="B12" s="198"/>
      <c r="C12" s="198"/>
      <c r="D12" s="193"/>
      <c r="E12" s="199">
        <f>E15+E14+E13</f>
        <v>0</v>
      </c>
      <c r="F12" s="195"/>
      <c r="G12" s="196"/>
    </row>
    <row r="13" spans="1:11" ht="20.100000000000001" customHeight="1" x14ac:dyDescent="0.25">
      <c r="A13" s="192" t="s">
        <v>127</v>
      </c>
      <c r="B13" s="192"/>
      <c r="C13" s="197"/>
      <c r="D13" s="193"/>
      <c r="E13" s="272"/>
      <c r="F13" s="195"/>
      <c r="G13" s="200"/>
    </row>
    <row r="14" spans="1:11" ht="20.100000000000001" customHeight="1" x14ac:dyDescent="0.25">
      <c r="A14" s="192" t="s">
        <v>120</v>
      </c>
      <c r="B14" s="192"/>
      <c r="C14" s="197"/>
      <c r="D14" s="193"/>
      <c r="E14" s="272"/>
      <c r="F14" s="195"/>
      <c r="G14" s="200"/>
    </row>
    <row r="15" spans="1:11" ht="20.100000000000001" customHeight="1" x14ac:dyDescent="0.25">
      <c r="A15" s="192" t="s">
        <v>121</v>
      </c>
      <c r="B15" s="192"/>
      <c r="C15" s="197"/>
      <c r="D15" s="193"/>
      <c r="E15" s="272"/>
      <c r="F15" s="195"/>
      <c r="G15" s="200"/>
    </row>
    <row r="16" spans="1:11" ht="20.100000000000001" customHeight="1" x14ac:dyDescent="0.25">
      <c r="A16" s="201"/>
      <c r="B16" s="202"/>
      <c r="C16" s="203"/>
      <c r="D16" s="204"/>
      <c r="E16" s="205"/>
      <c r="F16" s="206"/>
      <c r="G16" s="207"/>
    </row>
    <row r="17" spans="1:9" ht="20.100000000000001" customHeight="1" x14ac:dyDescent="0.25">
      <c r="A17" s="208" t="s">
        <v>123</v>
      </c>
      <c r="B17" s="209" t="s">
        <v>181</v>
      </c>
      <c r="C17" s="210" t="s">
        <v>232</v>
      </c>
      <c r="D17" s="211"/>
      <c r="E17" s="212"/>
      <c r="F17" s="213"/>
      <c r="G17" s="214">
        <f>(1+G8+G9)*(1+G10)*(1+G11)</f>
        <v>1</v>
      </c>
      <c r="H17" s="95"/>
      <c r="I17" s="95"/>
    </row>
    <row r="18" spans="1:9" ht="20.100000000000001" customHeight="1" x14ac:dyDescent="0.25">
      <c r="A18" s="208" t="s">
        <v>135</v>
      </c>
      <c r="B18" s="209" t="s">
        <v>136</v>
      </c>
      <c r="C18" s="210" t="s">
        <v>290</v>
      </c>
      <c r="D18" s="211"/>
      <c r="E18" s="212"/>
      <c r="F18" s="213"/>
      <c r="G18" s="214">
        <f>ROUND(((1+G9)*(1+G10)*(1+G11)),2)</f>
        <v>1</v>
      </c>
    </row>
    <row r="19" spans="1:9" ht="20.100000000000001" customHeight="1" x14ac:dyDescent="0.25">
      <c r="A19" s="208" t="s">
        <v>126</v>
      </c>
      <c r="B19" s="209" t="s">
        <v>125</v>
      </c>
      <c r="C19" s="210" t="s">
        <v>134</v>
      </c>
      <c r="D19" s="211"/>
      <c r="E19" s="212"/>
      <c r="F19" s="213"/>
      <c r="G19" s="214">
        <f>ROUND(((1+G10)*(1+G11)),2)</f>
        <v>1</v>
      </c>
    </row>
    <row r="20" spans="1:9" ht="7.15" customHeight="1" x14ac:dyDescent="0.25">
      <c r="A20" s="221"/>
      <c r="B20" s="218"/>
      <c r="C20" s="222"/>
      <c r="D20" s="223"/>
      <c r="E20" s="224"/>
      <c r="F20" s="225"/>
      <c r="G20" s="226"/>
    </row>
    <row r="21" spans="1:9" x14ac:dyDescent="0.2">
      <c r="A21" s="78" t="s">
        <v>270</v>
      </c>
      <c r="B21" s="78"/>
    </row>
    <row r="22" spans="1:9" x14ac:dyDescent="0.2">
      <c r="A22" s="287" t="s">
        <v>309</v>
      </c>
      <c r="B22" s="288" t="s">
        <v>308</v>
      </c>
    </row>
  </sheetData>
  <mergeCells count="3">
    <mergeCell ref="A3:G3"/>
    <mergeCell ref="A5:C5"/>
    <mergeCell ref="B1:E1"/>
  </mergeCells>
  <phoneticPr fontId="49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2"/>
  <sheetViews>
    <sheetView workbookViewId="0">
      <selection sqref="A1:G9"/>
    </sheetView>
  </sheetViews>
  <sheetFormatPr defaultRowHeight="12.75" x14ac:dyDescent="0.2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38" customWidth="1"/>
    <col min="10" max="10" width="8.7109375" style="38" customWidth="1"/>
    <col min="11" max="11" width="7" style="38" bestFit="1" customWidth="1"/>
    <col min="12" max="12" width="9.140625" style="55"/>
    <col min="13" max="13" width="7.85546875" style="55" bestFit="1" customWidth="1"/>
    <col min="14" max="14" width="11.140625" bestFit="1" customWidth="1"/>
    <col min="15" max="16" width="9.28515625" bestFit="1" customWidth="1"/>
  </cols>
  <sheetData>
    <row r="1" spans="1:7" x14ac:dyDescent="0.2">
      <c r="A1" s="330"/>
      <c r="B1" s="330"/>
      <c r="C1" s="330"/>
      <c r="D1" s="330"/>
      <c r="E1" s="330"/>
      <c r="F1" s="330"/>
      <c r="G1" s="330"/>
    </row>
    <row r="2" spans="1:7" x14ac:dyDescent="0.2">
      <c r="A2" s="330"/>
      <c r="B2" s="330"/>
      <c r="C2" s="330"/>
      <c r="D2" s="330"/>
      <c r="E2" s="330"/>
      <c r="F2" s="330"/>
      <c r="G2" s="330"/>
    </row>
    <row r="3" spans="1:7" x14ac:dyDescent="0.2">
      <c r="A3" s="330"/>
      <c r="B3" s="330"/>
      <c r="C3" s="330"/>
      <c r="D3" s="330"/>
      <c r="E3" s="330"/>
      <c r="F3" s="330"/>
      <c r="G3" s="330"/>
    </row>
    <row r="4" spans="1:7" x14ac:dyDescent="0.2">
      <c r="A4" s="330"/>
      <c r="B4" s="330"/>
      <c r="C4" s="330"/>
      <c r="D4" s="330"/>
      <c r="E4" s="330"/>
      <c r="F4" s="330"/>
      <c r="G4" s="330"/>
    </row>
    <row r="5" spans="1:7" x14ac:dyDescent="0.2">
      <c r="A5" s="330"/>
      <c r="B5" s="330"/>
      <c r="C5" s="330"/>
      <c r="D5" s="330"/>
      <c r="E5" s="330"/>
      <c r="F5" s="330"/>
      <c r="G5" s="330"/>
    </row>
    <row r="6" spans="1:7" x14ac:dyDescent="0.2">
      <c r="A6" s="330"/>
      <c r="B6" s="330"/>
      <c r="C6" s="330"/>
      <c r="D6" s="330"/>
      <c r="E6" s="330"/>
      <c r="F6" s="330"/>
      <c r="G6" s="330"/>
    </row>
    <row r="7" spans="1:7" x14ac:dyDescent="0.2">
      <c r="A7" s="330"/>
      <c r="B7" s="330"/>
      <c r="C7" s="330"/>
      <c r="D7" s="330"/>
      <c r="E7" s="330"/>
      <c r="F7" s="330"/>
      <c r="G7" s="330"/>
    </row>
    <row r="8" spans="1:7" x14ac:dyDescent="0.2">
      <c r="A8" s="330"/>
      <c r="B8" s="330"/>
      <c r="C8" s="330"/>
      <c r="D8" s="330"/>
      <c r="E8" s="330"/>
      <c r="F8" s="330"/>
      <c r="G8" s="330"/>
    </row>
    <row r="9" spans="1:7" x14ac:dyDescent="0.2">
      <c r="A9" s="330"/>
      <c r="B9" s="330"/>
      <c r="C9" s="330"/>
      <c r="D9" s="330"/>
      <c r="E9" s="330"/>
      <c r="F9" s="330"/>
      <c r="G9" s="330"/>
    </row>
    <row r="10" spans="1:7" x14ac:dyDescent="0.2">
      <c r="A10" s="331" t="s">
        <v>57</v>
      </c>
      <c r="B10" s="331"/>
      <c r="C10" s="331"/>
      <c r="D10" s="331"/>
      <c r="E10" s="331"/>
      <c r="F10" s="331"/>
      <c r="G10" s="331"/>
    </row>
    <row r="11" spans="1:7" x14ac:dyDescent="0.2">
      <c r="A11" s="331" t="s">
        <v>58</v>
      </c>
      <c r="B11" s="331"/>
      <c r="C11" s="331"/>
      <c r="D11" s="331"/>
      <c r="E11" s="331"/>
      <c r="F11" s="331"/>
      <c r="G11" s="331"/>
    </row>
    <row r="12" spans="1:7" x14ac:dyDescent="0.2">
      <c r="A12" s="47"/>
      <c r="B12" s="47"/>
      <c r="C12" s="47"/>
      <c r="D12" s="47"/>
      <c r="E12" s="47"/>
      <c r="F12" s="47"/>
      <c r="G12" s="47"/>
    </row>
    <row r="13" spans="1:7" x14ac:dyDescent="0.2">
      <c r="A13" s="47"/>
      <c r="B13" s="331" t="s">
        <v>93</v>
      </c>
      <c r="C13" s="331"/>
      <c r="D13" s="331"/>
      <c r="E13" s="331"/>
      <c r="F13" s="331"/>
      <c r="G13" s="66" t="s">
        <v>116</v>
      </c>
    </row>
    <row r="14" spans="1:7" ht="21.75" customHeight="1" thickBot="1" x14ac:dyDescent="0.25">
      <c r="A14" s="332" t="s">
        <v>118</v>
      </c>
      <c r="B14" s="332"/>
      <c r="C14" s="332"/>
      <c r="D14" s="332"/>
      <c r="E14" s="332"/>
      <c r="F14" s="332"/>
      <c r="G14" s="332"/>
    </row>
    <row r="15" spans="1:7" x14ac:dyDescent="0.2">
      <c r="A15" s="340" t="s">
        <v>34</v>
      </c>
      <c r="B15" s="340" t="s">
        <v>22</v>
      </c>
      <c r="C15" s="340" t="s">
        <v>2</v>
      </c>
      <c r="D15" s="340" t="s">
        <v>3</v>
      </c>
      <c r="E15" s="340" t="s">
        <v>36</v>
      </c>
      <c r="F15" s="48" t="s">
        <v>4</v>
      </c>
      <c r="G15" s="333" t="s">
        <v>5</v>
      </c>
    </row>
    <row r="16" spans="1:7" ht="13.5" thickBot="1" x14ac:dyDescent="0.25">
      <c r="A16" s="341"/>
      <c r="B16" s="341"/>
      <c r="C16" s="341"/>
      <c r="D16" s="341"/>
      <c r="E16" s="341"/>
      <c r="F16" s="23" t="s">
        <v>59</v>
      </c>
      <c r="G16" s="334"/>
    </row>
    <row r="17" spans="1:16" x14ac:dyDescent="0.2">
      <c r="A17" s="16">
        <v>0</v>
      </c>
      <c r="B17" s="339" t="s">
        <v>31</v>
      </c>
      <c r="C17" s="339"/>
      <c r="D17" s="339"/>
      <c r="E17" s="17"/>
      <c r="F17" s="17"/>
      <c r="G17" s="18" t="e">
        <f>SUM(G18:G20)</f>
        <v>#REF!</v>
      </c>
      <c r="I17" s="39" t="s">
        <v>28</v>
      </c>
      <c r="J17" s="39" t="s">
        <v>29</v>
      </c>
      <c r="K17" s="39" t="s">
        <v>30</v>
      </c>
    </row>
    <row r="18" spans="1:16" ht="24" customHeight="1" x14ac:dyDescent="0.2">
      <c r="A18" s="9" t="s">
        <v>32</v>
      </c>
      <c r="B18" s="10" t="e">
        <f>IF(C18="","",VLOOKUP(C18,#REF!,2,FALSE))</f>
        <v>#REF!</v>
      </c>
      <c r="C18" s="11" t="s">
        <v>6</v>
      </c>
      <c r="D18" s="12" t="s">
        <v>7</v>
      </c>
      <c r="E18" s="13">
        <f>I18*J18*K18</f>
        <v>240</v>
      </c>
      <c r="F18" s="14" t="e">
        <f>IF(C18="","",VLOOKUP(C18,#REF!,2,FALSE))</f>
        <v>#REF!</v>
      </c>
      <c r="G18" s="15" t="e">
        <f>E18*F18</f>
        <v>#REF!</v>
      </c>
      <c r="I18" s="38">
        <v>40</v>
      </c>
      <c r="J18" s="38">
        <v>6</v>
      </c>
      <c r="K18" s="38">
        <v>1</v>
      </c>
    </row>
    <row r="19" spans="1:16" x14ac:dyDescent="0.2">
      <c r="A19" s="9" t="s">
        <v>33</v>
      </c>
      <c r="B19" s="10" t="e">
        <f>IF(C19="","",VLOOKUP(C19,#REF!,2,FALSE))</f>
        <v>#REF!</v>
      </c>
      <c r="C19" s="11" t="s">
        <v>11</v>
      </c>
      <c r="D19" s="12" t="s">
        <v>7</v>
      </c>
      <c r="E19" s="13">
        <f>I19*J19*K19</f>
        <v>960</v>
      </c>
      <c r="F19" s="14" t="e">
        <f>IF(C19="","",VLOOKUP(C19,#REF!,2,FALSE))</f>
        <v>#REF!</v>
      </c>
      <c r="G19" s="15" t="e">
        <f>E19*F19</f>
        <v>#REF!</v>
      </c>
      <c r="I19" s="38">
        <v>160</v>
      </c>
      <c r="J19" s="38">
        <v>6</v>
      </c>
      <c r="K19" s="38">
        <v>1</v>
      </c>
    </row>
    <row r="20" spans="1:16" x14ac:dyDescent="0.2">
      <c r="A20" s="9" t="s">
        <v>60</v>
      </c>
      <c r="B20" s="10" t="e">
        <f>IF(C20="","",VLOOKUP(C20,#REF!,2,FALSE))</f>
        <v>#REF!</v>
      </c>
      <c r="C20" s="11" t="s">
        <v>10</v>
      </c>
      <c r="D20" s="12" t="s">
        <v>7</v>
      </c>
      <c r="E20" s="13">
        <f>I20*J20*K20</f>
        <v>960</v>
      </c>
      <c r="F20" s="14" t="e">
        <f>IF(C20="","",VLOOKUP(C20,#REF!,2,FALSE))</f>
        <v>#REF!</v>
      </c>
      <c r="G20" s="15" t="e">
        <f>E20*F20</f>
        <v>#REF!</v>
      </c>
      <c r="I20" s="38">
        <v>160</v>
      </c>
      <c r="J20" s="38">
        <v>6</v>
      </c>
      <c r="K20" s="38">
        <v>1</v>
      </c>
    </row>
    <row r="21" spans="1:16" x14ac:dyDescent="0.2">
      <c r="A21" s="20">
        <v>1</v>
      </c>
      <c r="B21" s="335" t="s">
        <v>88</v>
      </c>
      <c r="C21" s="335"/>
      <c r="D21" s="335"/>
      <c r="E21" s="21"/>
      <c r="F21" s="21"/>
      <c r="G21" s="22" t="e">
        <f>SUM(G22:G29)</f>
        <v>#REF!</v>
      </c>
      <c r="H21" s="1"/>
      <c r="I21" s="39"/>
      <c r="J21" s="39"/>
      <c r="K21" s="39"/>
      <c r="L21" s="55">
        <v>1</v>
      </c>
      <c r="M21" s="56" t="s">
        <v>39</v>
      </c>
      <c r="N21" s="1"/>
      <c r="O21" s="1"/>
      <c r="P21" s="1"/>
    </row>
    <row r="22" spans="1:16" ht="12.75" customHeight="1" x14ac:dyDescent="0.2">
      <c r="A22" s="9" t="s">
        <v>0</v>
      </c>
      <c r="B22" s="10" t="s">
        <v>25</v>
      </c>
      <c r="C22" s="11"/>
      <c r="D22" s="12" t="s">
        <v>7</v>
      </c>
      <c r="E22" s="13">
        <f>I22*J22*K22</f>
        <v>40</v>
      </c>
      <c r="F22" s="14">
        <v>53.9</v>
      </c>
      <c r="G22" s="15">
        <f t="shared" ref="G22:G29" si="0">E22*F22</f>
        <v>2156</v>
      </c>
      <c r="H22" s="1"/>
      <c r="I22" s="38">
        <v>40</v>
      </c>
      <c r="J22" s="38">
        <v>1</v>
      </c>
      <c r="K22" s="38">
        <v>1</v>
      </c>
      <c r="L22" s="38"/>
      <c r="M22" s="38"/>
      <c r="N22" s="6">
        <v>3719.74</v>
      </c>
      <c r="O22" s="4">
        <f>N22/160</f>
        <v>23.248374999999999</v>
      </c>
      <c r="P22" s="4">
        <f>O22+O22*1.14</f>
        <v>49.751522499999993</v>
      </c>
    </row>
    <row r="23" spans="1:16" x14ac:dyDescent="0.2">
      <c r="A23" s="9" t="s">
        <v>1</v>
      </c>
      <c r="B23" s="10" t="s">
        <v>26</v>
      </c>
      <c r="C23" s="11"/>
      <c r="D23" s="12" t="s">
        <v>7</v>
      </c>
      <c r="E23" s="13">
        <f t="shared" ref="E23:E29" si="1">I23*J23*K23</f>
        <v>160</v>
      </c>
      <c r="F23" s="14">
        <v>53.9</v>
      </c>
      <c r="G23" s="15">
        <f t="shared" si="0"/>
        <v>8624</v>
      </c>
      <c r="H23" s="1"/>
      <c r="I23" s="38">
        <v>160</v>
      </c>
      <c r="J23" s="38">
        <v>1</v>
      </c>
      <c r="K23" s="38">
        <v>1</v>
      </c>
      <c r="N23" s="4">
        <v>2076</v>
      </c>
      <c r="O23" s="4">
        <f>N23/160</f>
        <v>12.975</v>
      </c>
      <c r="P23" s="4">
        <f>O23+O23*1.14</f>
        <v>27.766500000000001</v>
      </c>
    </row>
    <row r="24" spans="1:16" x14ac:dyDescent="0.2">
      <c r="A24" s="9" t="s">
        <v>13</v>
      </c>
      <c r="B24" s="10" t="s">
        <v>27</v>
      </c>
      <c r="C24" s="11"/>
      <c r="D24" s="12" t="s">
        <v>7</v>
      </c>
      <c r="E24" s="13">
        <f t="shared" si="1"/>
        <v>0</v>
      </c>
      <c r="F24" s="14">
        <v>53.9</v>
      </c>
      <c r="G24" s="15">
        <f t="shared" si="0"/>
        <v>0</v>
      </c>
      <c r="H24" s="1"/>
      <c r="I24" s="38">
        <v>160</v>
      </c>
      <c r="J24" s="38">
        <v>1</v>
      </c>
      <c r="K24" s="38">
        <v>0</v>
      </c>
      <c r="P24">
        <v>50</v>
      </c>
    </row>
    <row r="25" spans="1:16" ht="12.75" customHeight="1" x14ac:dyDescent="0.2">
      <c r="A25" s="9" t="s">
        <v>14</v>
      </c>
      <c r="B25" s="10" t="e">
        <f>IF(C25="","",VLOOKUP(C25,#REF!,2,FALSE))</f>
        <v>#REF!</v>
      </c>
      <c r="C25" s="11" t="s">
        <v>8</v>
      </c>
      <c r="D25" s="12" t="s">
        <v>7</v>
      </c>
      <c r="E25" s="13">
        <f t="shared" si="1"/>
        <v>80</v>
      </c>
      <c r="F25" s="14" t="e">
        <f>IF(C25="","",VLOOKUP(C25,#REF!,2,FALSE))</f>
        <v>#REF!</v>
      </c>
      <c r="G25" s="15" t="e">
        <f t="shared" si="0"/>
        <v>#REF!</v>
      </c>
      <c r="H25" s="1"/>
      <c r="I25" s="38">
        <v>80</v>
      </c>
      <c r="J25" s="38">
        <v>1</v>
      </c>
      <c r="K25" s="39">
        <v>1</v>
      </c>
    </row>
    <row r="26" spans="1:16" x14ac:dyDescent="0.2">
      <c r="A26" s="9" t="s">
        <v>15</v>
      </c>
      <c r="B26" s="10" t="e">
        <f>IF(C26="","",VLOOKUP(C26,#REF!,2,FALSE))</f>
        <v>#REF!</v>
      </c>
      <c r="C26" s="11" t="s">
        <v>9</v>
      </c>
      <c r="D26" s="12" t="s">
        <v>7</v>
      </c>
      <c r="E26" s="13">
        <f t="shared" si="1"/>
        <v>160</v>
      </c>
      <c r="F26" s="14" t="e">
        <f>IF(C26="","",VLOOKUP(C26,#REF!,2,FALSE))</f>
        <v>#REF!</v>
      </c>
      <c r="G26" s="15" t="e">
        <f t="shared" si="0"/>
        <v>#REF!</v>
      </c>
      <c r="H26" s="1"/>
      <c r="I26" s="38">
        <v>160</v>
      </c>
      <c r="J26" s="38">
        <v>1</v>
      </c>
      <c r="K26" s="39">
        <v>1</v>
      </c>
    </row>
    <row r="27" spans="1:16" x14ac:dyDescent="0.2">
      <c r="A27" s="9" t="s">
        <v>16</v>
      </c>
      <c r="B27" s="10" t="e">
        <f>IF(C27="","",VLOOKUP(C27,#REF!,2,FALSE))</f>
        <v>#REF!</v>
      </c>
      <c r="C27" s="11" t="s">
        <v>19</v>
      </c>
      <c r="D27" s="12" t="s">
        <v>7</v>
      </c>
      <c r="E27" s="13">
        <f t="shared" si="1"/>
        <v>0</v>
      </c>
      <c r="F27" s="14" t="e">
        <f>IF(C27="","",VLOOKUP(C27,#REF!,2,FALSE))</f>
        <v>#REF!</v>
      </c>
      <c r="G27" s="15" t="e">
        <f t="shared" si="0"/>
        <v>#REF!</v>
      </c>
      <c r="H27" s="1"/>
      <c r="I27" s="38">
        <v>160</v>
      </c>
      <c r="J27" s="38">
        <v>1</v>
      </c>
      <c r="K27" s="39">
        <v>0</v>
      </c>
    </row>
    <row r="28" spans="1:16" x14ac:dyDescent="0.2">
      <c r="A28" s="9" t="s">
        <v>17</v>
      </c>
      <c r="B28" s="10" t="e">
        <f>IF(C28="","",VLOOKUP(C28,#REF!,2,FALSE))</f>
        <v>#REF!</v>
      </c>
      <c r="C28" s="11" t="s">
        <v>20</v>
      </c>
      <c r="D28" s="12" t="s">
        <v>7</v>
      </c>
      <c r="E28" s="13">
        <f t="shared" si="1"/>
        <v>0</v>
      </c>
      <c r="F28" s="14" t="e">
        <f>IF(C28="","",VLOOKUP(C28,#REF!,2,FALSE))</f>
        <v>#REF!</v>
      </c>
      <c r="G28" s="15" t="e">
        <f t="shared" si="0"/>
        <v>#REF!</v>
      </c>
      <c r="H28" s="1"/>
      <c r="I28" s="38">
        <v>160</v>
      </c>
      <c r="J28" s="38">
        <v>1</v>
      </c>
      <c r="K28" s="39">
        <v>0</v>
      </c>
    </row>
    <row r="29" spans="1:16" x14ac:dyDescent="0.2">
      <c r="A29" s="9" t="s">
        <v>18</v>
      </c>
      <c r="B29" s="10" t="e">
        <f>IF(C29="","",VLOOKUP(C29,#REF!,2,FALSE))</f>
        <v>#REF!</v>
      </c>
      <c r="C29" s="11" t="s">
        <v>12</v>
      </c>
      <c r="D29" s="12"/>
      <c r="E29" s="13">
        <f t="shared" si="1"/>
        <v>0</v>
      </c>
      <c r="F29" s="14" t="e">
        <f>IF(C29="","",VLOOKUP(C29,#REF!,2,FALSE))</f>
        <v>#REF!</v>
      </c>
      <c r="G29" s="15" t="e">
        <f t="shared" si="0"/>
        <v>#REF!</v>
      </c>
      <c r="H29" s="1"/>
      <c r="I29" s="38">
        <v>160</v>
      </c>
      <c r="J29" s="38">
        <v>1</v>
      </c>
      <c r="K29" s="39">
        <v>0</v>
      </c>
    </row>
    <row r="30" spans="1:16" x14ac:dyDescent="0.2">
      <c r="A30" s="20">
        <v>2</v>
      </c>
      <c r="B30" s="335" t="s">
        <v>89</v>
      </c>
      <c r="C30" s="335"/>
      <c r="D30" s="335"/>
      <c r="E30" s="21"/>
      <c r="F30" s="21"/>
      <c r="G30" s="22" t="e">
        <f>SUM(G31:G39)</f>
        <v>#REF!</v>
      </c>
      <c r="H30" s="3"/>
      <c r="I30" s="39"/>
      <c r="J30" s="39"/>
      <c r="K30" s="39"/>
      <c r="L30" s="55">
        <v>1</v>
      </c>
      <c r="M30" s="56" t="s">
        <v>40</v>
      </c>
    </row>
    <row r="31" spans="1:16" ht="12" customHeight="1" x14ac:dyDescent="0.2">
      <c r="A31" s="9" t="s">
        <v>61</v>
      </c>
      <c r="B31" s="10" t="s">
        <v>25</v>
      </c>
      <c r="C31" s="11"/>
      <c r="D31" s="12" t="s">
        <v>7</v>
      </c>
      <c r="E31" s="13">
        <f>I31*J31*K31</f>
        <v>40</v>
      </c>
      <c r="F31" s="14">
        <v>53.9</v>
      </c>
      <c r="G31" s="15">
        <f t="shared" ref="G31:G38" si="2">E31*F31</f>
        <v>2156</v>
      </c>
      <c r="H31" s="3"/>
      <c r="I31" s="38">
        <v>40</v>
      </c>
      <c r="J31" s="38">
        <v>1</v>
      </c>
      <c r="K31" s="38">
        <v>1</v>
      </c>
      <c r="L31" s="38"/>
      <c r="M31" s="38"/>
    </row>
    <row r="32" spans="1:16" x14ac:dyDescent="0.2">
      <c r="A32" s="9" t="s">
        <v>62</v>
      </c>
      <c r="B32" s="10" t="s">
        <v>26</v>
      </c>
      <c r="C32" s="11"/>
      <c r="D32" s="12" t="s">
        <v>7</v>
      </c>
      <c r="E32" s="13">
        <f t="shared" ref="E32:E38" si="3">I32*J32*K32</f>
        <v>40</v>
      </c>
      <c r="F32" s="14">
        <v>53.9</v>
      </c>
      <c r="G32" s="15">
        <f t="shared" si="2"/>
        <v>2156</v>
      </c>
      <c r="H32" s="3"/>
      <c r="I32" s="38">
        <v>40</v>
      </c>
      <c r="J32" s="38">
        <v>1</v>
      </c>
      <c r="K32" s="38">
        <v>1</v>
      </c>
    </row>
    <row r="33" spans="1:13" x14ac:dyDescent="0.2">
      <c r="A33" s="9" t="s">
        <v>63</v>
      </c>
      <c r="B33" s="10" t="s">
        <v>27</v>
      </c>
      <c r="C33" s="11"/>
      <c r="D33" s="12" t="s">
        <v>7</v>
      </c>
      <c r="E33" s="13">
        <f t="shared" si="3"/>
        <v>40</v>
      </c>
      <c r="F33" s="14">
        <v>53.9</v>
      </c>
      <c r="G33" s="15">
        <f t="shared" si="2"/>
        <v>2156</v>
      </c>
      <c r="H33" s="3"/>
      <c r="I33" s="38">
        <v>40</v>
      </c>
      <c r="J33" s="38">
        <v>1</v>
      </c>
      <c r="K33" s="38">
        <v>1</v>
      </c>
    </row>
    <row r="34" spans="1:13" ht="12.75" customHeight="1" x14ac:dyDescent="0.2">
      <c r="A34" s="9" t="s">
        <v>64</v>
      </c>
      <c r="B34" s="10" t="e">
        <f>IF(C34="","",VLOOKUP(C34,#REF!,2,FALSE))</f>
        <v>#REF!</v>
      </c>
      <c r="C34" s="11" t="s">
        <v>8</v>
      </c>
      <c r="D34" s="12" t="s">
        <v>7</v>
      </c>
      <c r="E34" s="13">
        <f t="shared" si="3"/>
        <v>40</v>
      </c>
      <c r="F34" s="14" t="e">
        <f>IF(C34="","",VLOOKUP(C34,#REF!,2,FALSE))</f>
        <v>#REF!</v>
      </c>
      <c r="G34" s="15" t="e">
        <f t="shared" si="2"/>
        <v>#REF!</v>
      </c>
      <c r="H34" s="3"/>
      <c r="I34" s="38">
        <v>40</v>
      </c>
      <c r="J34" s="38">
        <v>1</v>
      </c>
      <c r="K34" s="38">
        <v>1</v>
      </c>
    </row>
    <row r="35" spans="1:13" x14ac:dyDescent="0.2">
      <c r="A35" s="9" t="s">
        <v>65</v>
      </c>
      <c r="B35" s="10" t="e">
        <f>IF(C35="","",VLOOKUP(C35,#REF!,2,FALSE))</f>
        <v>#REF!</v>
      </c>
      <c r="C35" s="11" t="s">
        <v>9</v>
      </c>
      <c r="D35" s="12" t="s">
        <v>7</v>
      </c>
      <c r="E35" s="13">
        <f t="shared" si="3"/>
        <v>80</v>
      </c>
      <c r="F35" s="14" t="e">
        <f>IF(C35="","",VLOOKUP(C35,#REF!,2,FALSE))</f>
        <v>#REF!</v>
      </c>
      <c r="G35" s="15" t="e">
        <f t="shared" si="2"/>
        <v>#REF!</v>
      </c>
      <c r="H35" s="3"/>
      <c r="I35" s="38">
        <v>80</v>
      </c>
      <c r="J35" s="38">
        <v>1</v>
      </c>
      <c r="K35" s="38">
        <v>1</v>
      </c>
    </row>
    <row r="36" spans="1:13" x14ac:dyDescent="0.2">
      <c r="A36" s="9" t="s">
        <v>66</v>
      </c>
      <c r="B36" s="10" t="e">
        <f>IF(C36="","",VLOOKUP(C36,#REF!,2,FALSE))</f>
        <v>#REF!</v>
      </c>
      <c r="C36" s="11" t="s">
        <v>19</v>
      </c>
      <c r="D36" s="12" t="s">
        <v>7</v>
      </c>
      <c r="E36" s="13">
        <f t="shared" si="3"/>
        <v>0</v>
      </c>
      <c r="F36" s="14" t="e">
        <f>IF(C36="","",VLOOKUP(C36,#REF!,2,FALSE))</f>
        <v>#REF!</v>
      </c>
      <c r="G36" s="15" t="e">
        <f t="shared" si="2"/>
        <v>#REF!</v>
      </c>
      <c r="H36" s="3"/>
      <c r="I36" s="38">
        <v>0</v>
      </c>
      <c r="J36" s="38">
        <v>1</v>
      </c>
      <c r="K36" s="38">
        <v>1</v>
      </c>
    </row>
    <row r="37" spans="1:13" x14ac:dyDescent="0.2">
      <c r="A37" s="9" t="s">
        <v>67</v>
      </c>
      <c r="B37" s="10" t="e">
        <f>IF(C37="","",VLOOKUP(C37,#REF!,2,FALSE))</f>
        <v>#REF!</v>
      </c>
      <c r="C37" s="11" t="s">
        <v>20</v>
      </c>
      <c r="D37" s="12" t="s">
        <v>7</v>
      </c>
      <c r="E37" s="13">
        <f t="shared" si="3"/>
        <v>40</v>
      </c>
      <c r="F37" s="14" t="e">
        <f>IF(C37="","",VLOOKUP(C37,#REF!,2,FALSE))</f>
        <v>#REF!</v>
      </c>
      <c r="G37" s="15" t="e">
        <f t="shared" si="2"/>
        <v>#REF!</v>
      </c>
      <c r="H37" s="3"/>
      <c r="I37" s="38">
        <v>40</v>
      </c>
      <c r="J37" s="38">
        <v>1</v>
      </c>
      <c r="K37" s="38">
        <v>1</v>
      </c>
    </row>
    <row r="38" spans="1:13" x14ac:dyDescent="0.2">
      <c r="A38" s="9" t="s">
        <v>68</v>
      </c>
      <c r="B38" s="10" t="e">
        <f>IF(C38="","",VLOOKUP(C38,#REF!,2,FALSE))</f>
        <v>#REF!</v>
      </c>
      <c r="C38" s="11" t="s">
        <v>12</v>
      </c>
      <c r="D38" s="12"/>
      <c r="E38" s="13">
        <f t="shared" si="3"/>
        <v>80</v>
      </c>
      <c r="F38" s="14" t="e">
        <f>IF(C38="","",VLOOKUP(C38,#REF!,2,FALSE))</f>
        <v>#REF!</v>
      </c>
      <c r="G38" s="15" t="e">
        <f t="shared" si="2"/>
        <v>#REF!</v>
      </c>
      <c r="H38" s="3"/>
      <c r="I38" s="38">
        <v>80</v>
      </c>
      <c r="J38" s="38">
        <v>1</v>
      </c>
      <c r="K38" s="38">
        <v>1</v>
      </c>
    </row>
    <row r="39" spans="1:13" ht="24" customHeight="1" x14ac:dyDescent="0.2">
      <c r="A39" s="9" t="s">
        <v>69</v>
      </c>
      <c r="B39" s="10" t="e">
        <f>IF(C39="","",VLOOKUP(C39,#REF!,2,FALSE))</f>
        <v>#REF!</v>
      </c>
      <c r="C39" s="11" t="s">
        <v>24</v>
      </c>
      <c r="D39" s="12"/>
      <c r="E39" s="13">
        <f>I39*J39*K39</f>
        <v>40</v>
      </c>
      <c r="F39" s="14" t="e">
        <f>IF(C39="","",VLOOKUP(C39,#REF!,2,FALSE))</f>
        <v>#REF!</v>
      </c>
      <c r="G39" s="15" t="e">
        <f>E39*F39</f>
        <v>#REF!</v>
      </c>
      <c r="H39" s="3"/>
      <c r="I39" s="38">
        <v>40</v>
      </c>
      <c r="J39" s="38">
        <v>1</v>
      </c>
      <c r="K39" s="38">
        <v>1</v>
      </c>
    </row>
    <row r="40" spans="1:13" ht="24" customHeight="1" x14ac:dyDescent="0.2">
      <c r="A40" s="20">
        <v>3</v>
      </c>
      <c r="B40" s="338" t="s">
        <v>96</v>
      </c>
      <c r="C40" s="338"/>
      <c r="D40" s="338"/>
      <c r="E40" s="338"/>
      <c r="F40" s="338"/>
      <c r="G40" s="22" t="e">
        <f>SUM(G41:G50)</f>
        <v>#REF!</v>
      </c>
      <c r="H40" s="3"/>
      <c r="I40" s="39"/>
      <c r="J40" s="39"/>
      <c r="K40" s="39"/>
      <c r="L40" s="55">
        <v>1</v>
      </c>
      <c r="M40" s="56" t="s">
        <v>42</v>
      </c>
    </row>
    <row r="41" spans="1:13" x14ac:dyDescent="0.2">
      <c r="A41" s="9" t="s">
        <v>70</v>
      </c>
      <c r="B41" s="10" t="s">
        <v>25</v>
      </c>
      <c r="C41" s="11"/>
      <c r="D41" s="12" t="s">
        <v>7</v>
      </c>
      <c r="E41" s="13">
        <f>I41*J41*K41</f>
        <v>40</v>
      </c>
      <c r="F41" s="14">
        <v>53.9</v>
      </c>
      <c r="G41" s="15">
        <f t="shared" ref="G41:G50" si="4">E41*F41</f>
        <v>2156</v>
      </c>
      <c r="H41" s="3"/>
      <c r="I41" s="38">
        <v>40</v>
      </c>
      <c r="J41" s="38">
        <v>1</v>
      </c>
      <c r="K41" s="38">
        <v>1</v>
      </c>
      <c r="M41" s="38"/>
    </row>
    <row r="42" spans="1:13" x14ac:dyDescent="0.2">
      <c r="A42" s="9" t="s">
        <v>71</v>
      </c>
      <c r="B42" s="10" t="s">
        <v>26</v>
      </c>
      <c r="C42" s="11"/>
      <c r="D42" s="12" t="s">
        <v>7</v>
      </c>
      <c r="E42" s="13">
        <f t="shared" ref="E42:E50" si="5">I42*J42*K42</f>
        <v>40</v>
      </c>
      <c r="F42" s="14">
        <v>53.9</v>
      </c>
      <c r="G42" s="15">
        <f t="shared" si="4"/>
        <v>2156</v>
      </c>
      <c r="H42" s="3"/>
      <c r="I42" s="38">
        <v>40</v>
      </c>
      <c r="J42" s="38">
        <v>1</v>
      </c>
      <c r="K42" s="38">
        <v>1</v>
      </c>
      <c r="M42" s="38"/>
    </row>
    <row r="43" spans="1:13" x14ac:dyDescent="0.2">
      <c r="A43" s="9" t="s">
        <v>72</v>
      </c>
      <c r="B43" s="10" t="s">
        <v>27</v>
      </c>
      <c r="C43" s="11"/>
      <c r="D43" s="12" t="s">
        <v>7</v>
      </c>
      <c r="E43" s="13">
        <f t="shared" si="5"/>
        <v>40</v>
      </c>
      <c r="F43" s="14">
        <v>53.9</v>
      </c>
      <c r="G43" s="15">
        <f t="shared" si="4"/>
        <v>2156</v>
      </c>
      <c r="H43" s="3"/>
      <c r="I43" s="38">
        <v>40</v>
      </c>
      <c r="J43" s="38">
        <v>1</v>
      </c>
      <c r="K43" s="38">
        <v>1</v>
      </c>
      <c r="M43" s="38"/>
    </row>
    <row r="44" spans="1:13" ht="12.75" customHeight="1" x14ac:dyDescent="0.2">
      <c r="A44" s="9" t="s">
        <v>73</v>
      </c>
      <c r="B44" s="10" t="e">
        <f>IF(C44="","",VLOOKUP(C44,#REF!,2,FALSE))</f>
        <v>#REF!</v>
      </c>
      <c r="C44" s="11" t="s">
        <v>8</v>
      </c>
      <c r="D44" s="12" t="s">
        <v>7</v>
      </c>
      <c r="E44" s="13">
        <f t="shared" si="5"/>
        <v>160</v>
      </c>
      <c r="F44" s="14" t="e">
        <f>IF(C44="","",VLOOKUP(C44,#REF!,2,FALSE))</f>
        <v>#REF!</v>
      </c>
      <c r="G44" s="15" t="e">
        <f t="shared" si="4"/>
        <v>#REF!</v>
      </c>
      <c r="H44" s="3"/>
      <c r="I44" s="38">
        <v>160</v>
      </c>
      <c r="J44" s="38">
        <v>1</v>
      </c>
      <c r="K44" s="38">
        <v>1</v>
      </c>
      <c r="M44" s="38"/>
    </row>
    <row r="45" spans="1:13" x14ac:dyDescent="0.2">
      <c r="A45" s="9" t="s">
        <v>74</v>
      </c>
      <c r="B45" s="10" t="e">
        <f>IF(C45="","",VLOOKUP(C45,#REF!,2,FALSE))</f>
        <v>#REF!</v>
      </c>
      <c r="C45" s="11" t="s">
        <v>9</v>
      </c>
      <c r="D45" s="12" t="s">
        <v>7</v>
      </c>
      <c r="E45" s="13">
        <f t="shared" si="5"/>
        <v>320</v>
      </c>
      <c r="F45" s="14" t="e">
        <f>IF(C45="","",VLOOKUP(C45,#REF!,2,FALSE))</f>
        <v>#REF!</v>
      </c>
      <c r="G45" s="15" t="e">
        <f t="shared" si="4"/>
        <v>#REF!</v>
      </c>
      <c r="H45" s="3"/>
      <c r="I45" s="38">
        <v>160</v>
      </c>
      <c r="J45" s="38">
        <v>1</v>
      </c>
      <c r="K45" s="38">
        <v>2</v>
      </c>
      <c r="M45" s="38"/>
    </row>
    <row r="46" spans="1:13" x14ac:dyDescent="0.2">
      <c r="A46" s="9" t="s">
        <v>75</v>
      </c>
      <c r="B46" s="10" t="e">
        <f>IF(C46="","",VLOOKUP(C46,#REF!,2,FALSE))</f>
        <v>#REF!</v>
      </c>
      <c r="C46" s="46" t="s">
        <v>23</v>
      </c>
      <c r="D46" s="12" t="s">
        <v>7</v>
      </c>
      <c r="E46" s="13">
        <f t="shared" si="5"/>
        <v>160</v>
      </c>
      <c r="F46" s="14" t="e">
        <f>IF(C46="","",VLOOKUP(C46,#REF!,2,FALSE))</f>
        <v>#REF!</v>
      </c>
      <c r="G46" s="15" t="e">
        <f t="shared" si="4"/>
        <v>#REF!</v>
      </c>
      <c r="H46" s="3"/>
      <c r="I46" s="38">
        <v>160</v>
      </c>
      <c r="J46" s="38">
        <v>1</v>
      </c>
      <c r="K46" s="38">
        <v>1</v>
      </c>
      <c r="M46" s="38"/>
    </row>
    <row r="47" spans="1:13" x14ac:dyDescent="0.2">
      <c r="A47" s="9" t="s">
        <v>76</v>
      </c>
      <c r="B47" s="10" t="e">
        <f>IF(C47="","",VLOOKUP(C47,#REF!,2,FALSE))</f>
        <v>#REF!</v>
      </c>
      <c r="C47" s="11" t="s">
        <v>19</v>
      </c>
      <c r="D47" s="12" t="s">
        <v>7</v>
      </c>
      <c r="E47" s="13">
        <f t="shared" si="5"/>
        <v>160</v>
      </c>
      <c r="F47" s="14" t="e">
        <f>IF(C47="","",VLOOKUP(C47,#REF!,2,FALSE))</f>
        <v>#REF!</v>
      </c>
      <c r="G47" s="15" t="e">
        <f t="shared" si="4"/>
        <v>#REF!</v>
      </c>
      <c r="H47" s="3"/>
      <c r="I47" s="38">
        <v>160</v>
      </c>
      <c r="J47" s="38">
        <v>1</v>
      </c>
      <c r="K47" s="38">
        <v>1</v>
      </c>
      <c r="M47" s="38"/>
    </row>
    <row r="48" spans="1:13" x14ac:dyDescent="0.2">
      <c r="A48" s="9" t="s">
        <v>77</v>
      </c>
      <c r="B48" s="10" t="e">
        <f>IF(C48="","",VLOOKUP(C48,#REF!,2,FALSE))</f>
        <v>#REF!</v>
      </c>
      <c r="C48" s="11" t="s">
        <v>20</v>
      </c>
      <c r="D48" s="12" t="s">
        <v>7</v>
      </c>
      <c r="E48" s="13">
        <f t="shared" si="5"/>
        <v>80</v>
      </c>
      <c r="F48" s="14" t="e">
        <f>IF(C48="","",VLOOKUP(C48,#REF!,2,FALSE))</f>
        <v>#REF!</v>
      </c>
      <c r="G48" s="15" t="e">
        <f t="shared" si="4"/>
        <v>#REF!</v>
      </c>
      <c r="H48" s="3"/>
      <c r="I48" s="38">
        <v>80</v>
      </c>
      <c r="J48" s="38">
        <v>1</v>
      </c>
      <c r="K48" s="38">
        <v>1</v>
      </c>
      <c r="M48" s="38"/>
    </row>
    <row r="49" spans="1:15" x14ac:dyDescent="0.2">
      <c r="A49" s="9" t="s">
        <v>78</v>
      </c>
      <c r="B49" s="10" t="e">
        <f>IF(C49="","",VLOOKUP(C49,#REF!,2,FALSE))</f>
        <v>#REF!</v>
      </c>
      <c r="C49" s="11" t="s">
        <v>12</v>
      </c>
      <c r="D49" s="12"/>
      <c r="E49" s="13">
        <f t="shared" si="5"/>
        <v>160</v>
      </c>
      <c r="F49" s="14" t="e">
        <f>IF(C49="","",VLOOKUP(C49,#REF!,2,FALSE))</f>
        <v>#REF!</v>
      </c>
      <c r="G49" s="15" t="e">
        <f t="shared" si="4"/>
        <v>#REF!</v>
      </c>
      <c r="H49" s="3"/>
      <c r="I49" s="38">
        <v>160</v>
      </c>
      <c r="J49" s="38">
        <v>1</v>
      </c>
      <c r="K49" s="38">
        <v>1</v>
      </c>
      <c r="M49" s="38"/>
    </row>
    <row r="50" spans="1:15" x14ac:dyDescent="0.2">
      <c r="A50" s="9" t="s">
        <v>79</v>
      </c>
      <c r="B50" s="10" t="e">
        <f>IF(C50="","",VLOOKUP(C50,#REF!,2,FALSE))</f>
        <v>#REF!</v>
      </c>
      <c r="C50" s="11" t="s">
        <v>24</v>
      </c>
      <c r="D50" s="12"/>
      <c r="E50" s="13">
        <f t="shared" si="5"/>
        <v>160</v>
      </c>
      <c r="F50" s="14" t="e">
        <f>IF(C50="","",VLOOKUP(C50,#REF!,2,FALSE))</f>
        <v>#REF!</v>
      </c>
      <c r="G50" s="15" t="e">
        <f t="shared" si="4"/>
        <v>#REF!</v>
      </c>
      <c r="H50" s="3"/>
      <c r="I50" s="38">
        <v>160</v>
      </c>
      <c r="J50" s="38">
        <v>1</v>
      </c>
      <c r="K50" s="38">
        <v>1</v>
      </c>
      <c r="M50" s="38"/>
    </row>
    <row r="51" spans="1:15" ht="24" customHeight="1" x14ac:dyDescent="0.2">
      <c r="A51" s="20">
        <v>4</v>
      </c>
      <c r="B51" s="338" t="s">
        <v>95</v>
      </c>
      <c r="C51" s="338"/>
      <c r="D51" s="338"/>
      <c r="E51" s="338"/>
      <c r="F51" s="338"/>
      <c r="G51" s="22" t="e">
        <f>SUM(G52:G61)</f>
        <v>#REF!</v>
      </c>
      <c r="H51" s="3"/>
      <c r="I51" s="39"/>
      <c r="J51" s="39"/>
      <c r="K51" s="39"/>
      <c r="L51" s="55">
        <v>1</v>
      </c>
      <c r="M51" s="56" t="s">
        <v>43</v>
      </c>
    </row>
    <row r="52" spans="1:15" ht="12.75" customHeight="1" x14ac:dyDescent="0.2">
      <c r="A52" s="9" t="s">
        <v>101</v>
      </c>
      <c r="B52" s="10" t="s">
        <v>25</v>
      </c>
      <c r="C52" s="11"/>
      <c r="D52" s="12" t="s">
        <v>7</v>
      </c>
      <c r="E52" s="13">
        <f>I52*J52*K52</f>
        <v>80</v>
      </c>
      <c r="F52" s="14">
        <v>53.9</v>
      </c>
      <c r="G52" s="15">
        <f t="shared" ref="G52:G61" si="6">E52*F52</f>
        <v>4312</v>
      </c>
      <c r="H52" s="3"/>
      <c r="I52" s="38">
        <v>80</v>
      </c>
      <c r="J52" s="38">
        <v>1</v>
      </c>
      <c r="K52" s="38">
        <v>1</v>
      </c>
      <c r="M52" s="38">
        <v>40</v>
      </c>
      <c r="N52" s="38">
        <v>1</v>
      </c>
      <c r="O52" s="38">
        <v>1</v>
      </c>
    </row>
    <row r="53" spans="1:15" x14ac:dyDescent="0.2">
      <c r="A53" s="9" t="s">
        <v>102</v>
      </c>
      <c r="B53" s="10" t="s">
        <v>26</v>
      </c>
      <c r="C53" s="11"/>
      <c r="D53" s="12" t="s">
        <v>7</v>
      </c>
      <c r="E53" s="13">
        <f t="shared" ref="E53:E61" si="7">I53*J53*K53</f>
        <v>20</v>
      </c>
      <c r="F53" s="14">
        <v>53.9</v>
      </c>
      <c r="G53" s="15">
        <f t="shared" si="6"/>
        <v>1078</v>
      </c>
      <c r="H53" s="3"/>
      <c r="I53" s="38">
        <v>20</v>
      </c>
      <c r="J53" s="38">
        <v>1</v>
      </c>
      <c r="K53" s="38">
        <v>1</v>
      </c>
      <c r="M53" s="38">
        <v>20</v>
      </c>
      <c r="N53" s="38">
        <v>1</v>
      </c>
      <c r="O53" s="38">
        <v>1</v>
      </c>
    </row>
    <row r="54" spans="1:15" x14ac:dyDescent="0.2">
      <c r="A54" s="9" t="s">
        <v>103</v>
      </c>
      <c r="B54" s="10" t="s">
        <v>27</v>
      </c>
      <c r="C54" s="11"/>
      <c r="D54" s="12" t="s">
        <v>7</v>
      </c>
      <c r="E54" s="13">
        <f t="shared" si="7"/>
        <v>80</v>
      </c>
      <c r="F54" s="14">
        <v>53.9</v>
      </c>
      <c r="G54" s="15">
        <f t="shared" si="6"/>
        <v>4312</v>
      </c>
      <c r="H54" s="3"/>
      <c r="I54" s="38">
        <v>80</v>
      </c>
      <c r="J54" s="38">
        <v>1</v>
      </c>
      <c r="K54" s="38">
        <v>1</v>
      </c>
      <c r="M54" s="38">
        <v>40</v>
      </c>
      <c r="N54" s="38">
        <v>1</v>
      </c>
      <c r="O54" s="38">
        <v>1</v>
      </c>
    </row>
    <row r="55" spans="1:15" ht="12.75" customHeight="1" x14ac:dyDescent="0.2">
      <c r="A55" s="9" t="s">
        <v>104</v>
      </c>
      <c r="B55" s="10" t="e">
        <f>IF(C55="","",VLOOKUP(C55,#REF!,2,FALSE))</f>
        <v>#REF!</v>
      </c>
      <c r="C55" s="11" t="s">
        <v>8</v>
      </c>
      <c r="D55" s="12" t="s">
        <v>7</v>
      </c>
      <c r="E55" s="13">
        <f t="shared" si="7"/>
        <v>160</v>
      </c>
      <c r="F55" s="14" t="e">
        <f>IF(C55="","",VLOOKUP(C55,#REF!,2,FALSE))</f>
        <v>#REF!</v>
      </c>
      <c r="G55" s="15" t="e">
        <f t="shared" si="6"/>
        <v>#REF!</v>
      </c>
      <c r="H55" s="3"/>
      <c r="I55" s="38">
        <v>160</v>
      </c>
      <c r="J55" s="38">
        <v>1</v>
      </c>
      <c r="K55" s="38">
        <v>1</v>
      </c>
      <c r="M55" s="38">
        <v>80</v>
      </c>
      <c r="N55" s="38">
        <v>1</v>
      </c>
      <c r="O55" s="38">
        <v>1</v>
      </c>
    </row>
    <row r="56" spans="1:15" x14ac:dyDescent="0.2">
      <c r="A56" s="9" t="s">
        <v>105</v>
      </c>
      <c r="B56" s="10" t="e">
        <f>IF(C56="","",VLOOKUP(C56,#REF!,2,FALSE))</f>
        <v>#REF!</v>
      </c>
      <c r="C56" s="11" t="s">
        <v>9</v>
      </c>
      <c r="D56" s="12" t="s">
        <v>7</v>
      </c>
      <c r="E56" s="13">
        <f t="shared" si="7"/>
        <v>320</v>
      </c>
      <c r="F56" s="14" t="e">
        <f>IF(C56="","",VLOOKUP(C56,#REF!,2,FALSE))</f>
        <v>#REF!</v>
      </c>
      <c r="G56" s="15" t="e">
        <f t="shared" si="6"/>
        <v>#REF!</v>
      </c>
      <c r="H56" s="3"/>
      <c r="I56" s="38">
        <v>160</v>
      </c>
      <c r="J56" s="38">
        <v>1</v>
      </c>
      <c r="K56" s="38">
        <v>2</v>
      </c>
      <c r="M56" s="38">
        <v>160</v>
      </c>
      <c r="N56" s="38">
        <v>1</v>
      </c>
      <c r="O56" s="38">
        <v>2</v>
      </c>
    </row>
    <row r="57" spans="1:15" x14ac:dyDescent="0.2">
      <c r="A57" s="9" t="s">
        <v>106</v>
      </c>
      <c r="B57" s="10" t="e">
        <f>IF(C57="","",VLOOKUP(C57,#REF!,2,FALSE))</f>
        <v>#REF!</v>
      </c>
      <c r="C57" s="11" t="s">
        <v>23</v>
      </c>
      <c r="D57" s="12" t="s">
        <v>7</v>
      </c>
      <c r="E57" s="13">
        <f>I57*J57*K57</f>
        <v>0</v>
      </c>
      <c r="F57" s="14" t="e">
        <f>IF(C57="","",VLOOKUP(C57,#REF!,2,FALSE))</f>
        <v>#REF!</v>
      </c>
      <c r="G57" s="15" t="e">
        <f>E57*F57</f>
        <v>#REF!</v>
      </c>
      <c r="H57" s="3"/>
      <c r="I57" s="38">
        <v>160</v>
      </c>
      <c r="J57" s="38">
        <v>1</v>
      </c>
      <c r="K57" s="38">
        <v>0</v>
      </c>
      <c r="M57" s="38">
        <v>160</v>
      </c>
      <c r="N57" s="38">
        <v>1</v>
      </c>
      <c r="O57" s="38">
        <v>0</v>
      </c>
    </row>
    <row r="58" spans="1:15" x14ac:dyDescent="0.2">
      <c r="A58" s="9" t="s">
        <v>107</v>
      </c>
      <c r="B58" s="10" t="e">
        <f>IF(C58="","",VLOOKUP(C58,#REF!,2,FALSE))</f>
        <v>#REF!</v>
      </c>
      <c r="C58" s="11" t="s">
        <v>19</v>
      </c>
      <c r="D58" s="12" t="s">
        <v>7</v>
      </c>
      <c r="E58" s="13">
        <f t="shared" si="7"/>
        <v>160</v>
      </c>
      <c r="F58" s="14" t="e">
        <f>IF(C58="","",VLOOKUP(C58,#REF!,2,FALSE))</f>
        <v>#REF!</v>
      </c>
      <c r="G58" s="15" t="e">
        <f t="shared" si="6"/>
        <v>#REF!</v>
      </c>
      <c r="H58" s="3"/>
      <c r="I58" s="38">
        <v>160</v>
      </c>
      <c r="J58" s="38">
        <v>1</v>
      </c>
      <c r="K58" s="38">
        <v>1</v>
      </c>
      <c r="M58" s="38">
        <v>160</v>
      </c>
      <c r="N58" s="38">
        <v>1</v>
      </c>
      <c r="O58" s="38">
        <v>1</v>
      </c>
    </row>
    <row r="59" spans="1:15" x14ac:dyDescent="0.2">
      <c r="A59" s="9" t="s">
        <v>108</v>
      </c>
      <c r="B59" s="10" t="e">
        <f>IF(C59="","",VLOOKUP(C59,#REF!,2,FALSE))</f>
        <v>#REF!</v>
      </c>
      <c r="C59" s="11" t="s">
        <v>20</v>
      </c>
      <c r="D59" s="12" t="s">
        <v>7</v>
      </c>
      <c r="E59" s="13">
        <f t="shared" si="7"/>
        <v>160</v>
      </c>
      <c r="F59" s="14" t="e">
        <f>IF(C59="","",VLOOKUP(C59,#REF!,2,FALSE))</f>
        <v>#REF!</v>
      </c>
      <c r="G59" s="15" t="e">
        <f t="shared" si="6"/>
        <v>#REF!</v>
      </c>
      <c r="H59" s="3"/>
      <c r="I59" s="38">
        <v>160</v>
      </c>
      <c r="J59" s="38">
        <v>1</v>
      </c>
      <c r="K59" s="38">
        <v>1</v>
      </c>
      <c r="M59" s="38">
        <v>80</v>
      </c>
      <c r="N59" s="38">
        <v>1</v>
      </c>
      <c r="O59" s="38">
        <v>1</v>
      </c>
    </row>
    <row r="60" spans="1:15" x14ac:dyDescent="0.2">
      <c r="A60" s="9" t="s">
        <v>109</v>
      </c>
      <c r="B60" s="10" t="e">
        <f>IF(C60="","",VLOOKUP(C60,#REF!,2,FALSE))</f>
        <v>#REF!</v>
      </c>
      <c r="C60" s="11" t="s">
        <v>12</v>
      </c>
      <c r="D60" s="12"/>
      <c r="E60" s="13">
        <f t="shared" si="7"/>
        <v>160</v>
      </c>
      <c r="F60" s="14" t="e">
        <f>IF(C60="","",VLOOKUP(C60,#REF!,2,FALSE))</f>
        <v>#REF!</v>
      </c>
      <c r="G60" s="15" t="e">
        <f t="shared" si="6"/>
        <v>#REF!</v>
      </c>
      <c r="H60" s="3"/>
      <c r="I60" s="38">
        <v>160</v>
      </c>
      <c r="J60" s="38">
        <v>1</v>
      </c>
      <c r="K60" s="38">
        <v>1</v>
      </c>
      <c r="M60" s="38">
        <v>160</v>
      </c>
      <c r="N60" s="38">
        <v>1</v>
      </c>
      <c r="O60" s="38">
        <v>1</v>
      </c>
    </row>
    <row r="61" spans="1:15" x14ac:dyDescent="0.2">
      <c r="A61" s="9" t="s">
        <v>110</v>
      </c>
      <c r="B61" s="10" t="e">
        <f>IF(C61="","",VLOOKUP(C61,#REF!,2,FALSE))</f>
        <v>#REF!</v>
      </c>
      <c r="C61" s="11" t="s">
        <v>24</v>
      </c>
      <c r="D61" s="12"/>
      <c r="E61" s="13">
        <f t="shared" si="7"/>
        <v>160</v>
      </c>
      <c r="F61" s="14" t="e">
        <f>IF(C61="","",VLOOKUP(C61,#REF!,2,FALSE))</f>
        <v>#REF!</v>
      </c>
      <c r="G61" s="15" t="e">
        <f t="shared" si="6"/>
        <v>#REF!</v>
      </c>
      <c r="H61" s="3"/>
      <c r="I61" s="38">
        <v>160</v>
      </c>
      <c r="J61" s="38">
        <v>1</v>
      </c>
      <c r="K61" s="38">
        <v>1</v>
      </c>
      <c r="M61" s="38">
        <v>40</v>
      </c>
      <c r="N61" s="38">
        <v>1</v>
      </c>
      <c r="O61" s="38">
        <v>1</v>
      </c>
    </row>
    <row r="62" spans="1:15" x14ac:dyDescent="0.2">
      <c r="A62" s="20">
        <v>5</v>
      </c>
      <c r="B62" s="335" t="s">
        <v>90</v>
      </c>
      <c r="C62" s="335"/>
      <c r="D62" s="335"/>
      <c r="E62" s="21"/>
      <c r="F62" s="21"/>
      <c r="G62" s="22" t="e">
        <f>SUM(G63:G70)</f>
        <v>#REF!</v>
      </c>
      <c r="H62" s="3"/>
      <c r="I62" s="39"/>
      <c r="J62" s="39"/>
      <c r="K62" s="39"/>
      <c r="L62" s="55">
        <v>1</v>
      </c>
      <c r="M62" s="56" t="s">
        <v>44</v>
      </c>
    </row>
    <row r="63" spans="1:15" x14ac:dyDescent="0.2">
      <c r="A63" s="9" t="s">
        <v>80</v>
      </c>
      <c r="B63" s="10" t="s">
        <v>25</v>
      </c>
      <c r="C63" s="11"/>
      <c r="D63" s="12" t="s">
        <v>7</v>
      </c>
      <c r="E63" s="13">
        <f>I63*J63*K63</f>
        <v>0</v>
      </c>
      <c r="F63" s="14">
        <v>53.9</v>
      </c>
      <c r="G63" s="15">
        <f t="shared" ref="G63:G70" si="8">E63*F63</f>
        <v>0</v>
      </c>
      <c r="H63" s="3"/>
      <c r="I63" s="38">
        <v>160</v>
      </c>
      <c r="J63" s="38">
        <v>1</v>
      </c>
      <c r="K63" s="38">
        <v>0</v>
      </c>
    </row>
    <row r="64" spans="1:15" x14ac:dyDescent="0.2">
      <c r="A64" s="9" t="s">
        <v>81</v>
      </c>
      <c r="B64" s="10" t="s">
        <v>26</v>
      </c>
      <c r="C64" s="11"/>
      <c r="D64" s="12" t="s">
        <v>7</v>
      </c>
      <c r="E64" s="13">
        <f t="shared" ref="E64:E70" si="9">I64*J64*K64</f>
        <v>20</v>
      </c>
      <c r="F64" s="14">
        <v>53.9</v>
      </c>
      <c r="G64" s="15">
        <f t="shared" si="8"/>
        <v>1078</v>
      </c>
      <c r="H64" s="3"/>
      <c r="I64" s="38">
        <v>20</v>
      </c>
      <c r="J64" s="38">
        <v>1</v>
      </c>
      <c r="K64" s="38">
        <v>1</v>
      </c>
    </row>
    <row r="65" spans="1:14" x14ac:dyDescent="0.2">
      <c r="A65" s="9" t="s">
        <v>82</v>
      </c>
      <c r="B65" s="10" t="s">
        <v>27</v>
      </c>
      <c r="C65" s="11"/>
      <c r="D65" s="12" t="s">
        <v>7</v>
      </c>
      <c r="E65" s="13">
        <f t="shared" si="9"/>
        <v>0</v>
      </c>
      <c r="F65" s="14">
        <v>53.9</v>
      </c>
      <c r="G65" s="15">
        <f t="shared" si="8"/>
        <v>0</v>
      </c>
      <c r="H65" s="3"/>
      <c r="I65" s="38">
        <v>160</v>
      </c>
      <c r="J65" s="38">
        <v>1</v>
      </c>
      <c r="K65" s="38">
        <v>0</v>
      </c>
    </row>
    <row r="66" spans="1:14" x14ac:dyDescent="0.2">
      <c r="A66" s="9" t="s">
        <v>83</v>
      </c>
      <c r="B66" s="10" t="e">
        <f>IF(C66="","",VLOOKUP(C66,#REF!,2,FALSE))</f>
        <v>#REF!</v>
      </c>
      <c r="C66" s="11" t="s">
        <v>8</v>
      </c>
      <c r="D66" s="12" t="s">
        <v>7</v>
      </c>
      <c r="E66" s="13">
        <f t="shared" si="9"/>
        <v>40</v>
      </c>
      <c r="F66" s="14" t="e">
        <f>IF(C66="","",VLOOKUP(C66,#REF!,2,FALSE))</f>
        <v>#REF!</v>
      </c>
      <c r="G66" s="15" t="e">
        <f t="shared" si="8"/>
        <v>#REF!</v>
      </c>
      <c r="H66" s="3"/>
      <c r="I66" s="38">
        <v>40</v>
      </c>
      <c r="J66" s="39">
        <v>1</v>
      </c>
      <c r="K66" s="38">
        <v>1</v>
      </c>
    </row>
    <row r="67" spans="1:14" x14ac:dyDescent="0.2">
      <c r="A67" s="9" t="s">
        <v>84</v>
      </c>
      <c r="B67" s="10" t="e">
        <f>IF(C67="","",VLOOKUP(C67,#REF!,2,FALSE))</f>
        <v>#REF!</v>
      </c>
      <c r="C67" s="11" t="s">
        <v>9</v>
      </c>
      <c r="D67" s="12" t="s">
        <v>7</v>
      </c>
      <c r="E67" s="13">
        <f t="shared" si="9"/>
        <v>160</v>
      </c>
      <c r="F67" s="14" t="e">
        <f>IF(C67="","",VLOOKUP(C67,#REF!,2,FALSE))</f>
        <v>#REF!</v>
      </c>
      <c r="G67" s="15" t="e">
        <f t="shared" si="8"/>
        <v>#REF!</v>
      </c>
      <c r="H67" s="3"/>
      <c r="I67" s="38">
        <v>160</v>
      </c>
      <c r="J67" s="39">
        <v>1</v>
      </c>
      <c r="K67" s="38">
        <v>1</v>
      </c>
    </row>
    <row r="68" spans="1:14" x14ac:dyDescent="0.2">
      <c r="A68" s="9" t="s">
        <v>85</v>
      </c>
      <c r="B68" s="10" t="e">
        <f>IF(C68="","",VLOOKUP(C68,#REF!,2,FALSE))</f>
        <v>#REF!</v>
      </c>
      <c r="C68" s="11" t="s">
        <v>19</v>
      </c>
      <c r="D68" s="12" t="s">
        <v>7</v>
      </c>
      <c r="E68" s="13">
        <f t="shared" si="9"/>
        <v>0</v>
      </c>
      <c r="F68" s="14" t="e">
        <f>IF(C68="","",VLOOKUP(C68,#REF!,2,FALSE))</f>
        <v>#REF!</v>
      </c>
      <c r="G68" s="15" t="e">
        <f t="shared" si="8"/>
        <v>#REF!</v>
      </c>
      <c r="H68" s="3"/>
      <c r="I68" s="38">
        <v>160</v>
      </c>
      <c r="J68" s="39">
        <v>1</v>
      </c>
      <c r="K68" s="38">
        <v>0</v>
      </c>
    </row>
    <row r="69" spans="1:14" x14ac:dyDescent="0.2">
      <c r="A69" s="9" t="s">
        <v>86</v>
      </c>
      <c r="B69" s="10" t="e">
        <f>IF(C69="","",VLOOKUP(C69,#REF!,2,FALSE))</f>
        <v>#REF!</v>
      </c>
      <c r="C69" s="11" t="s">
        <v>20</v>
      </c>
      <c r="D69" s="12" t="s">
        <v>7</v>
      </c>
      <c r="E69" s="13">
        <f t="shared" si="9"/>
        <v>0</v>
      </c>
      <c r="F69" s="14" t="e">
        <f>IF(C69="","",VLOOKUP(C69,#REF!,2,FALSE))</f>
        <v>#REF!</v>
      </c>
      <c r="G69" s="15" t="e">
        <f t="shared" si="8"/>
        <v>#REF!</v>
      </c>
      <c r="H69" s="3"/>
      <c r="I69" s="38">
        <v>160</v>
      </c>
      <c r="J69" s="39">
        <v>1</v>
      </c>
      <c r="K69" s="38">
        <v>0</v>
      </c>
    </row>
    <row r="70" spans="1:14" x14ac:dyDescent="0.2">
      <c r="A70" s="9" t="s">
        <v>87</v>
      </c>
      <c r="B70" s="10" t="e">
        <f>IF(C70="","",VLOOKUP(C70,#REF!,2,FALSE))</f>
        <v>#REF!</v>
      </c>
      <c r="C70" s="11" t="s">
        <v>12</v>
      </c>
      <c r="D70" s="12" t="s">
        <v>7</v>
      </c>
      <c r="E70" s="13">
        <f t="shared" si="9"/>
        <v>0</v>
      </c>
      <c r="F70" s="14" t="e">
        <f>IF(C70="","",VLOOKUP(C70,#REF!,2,FALSE))</f>
        <v>#REF!</v>
      </c>
      <c r="G70" s="15" t="e">
        <f t="shared" si="8"/>
        <v>#REF!</v>
      </c>
      <c r="H70" s="3"/>
      <c r="I70" s="38">
        <v>160</v>
      </c>
      <c r="J70" s="39">
        <v>1</v>
      </c>
      <c r="K70" s="38">
        <v>0</v>
      </c>
    </row>
    <row r="71" spans="1:14" x14ac:dyDescent="0.2">
      <c r="A71" s="20">
        <v>6</v>
      </c>
      <c r="B71" s="335" t="s">
        <v>91</v>
      </c>
      <c r="C71" s="335"/>
      <c r="D71" s="335"/>
      <c r="E71" s="21"/>
      <c r="F71" s="21"/>
      <c r="G71" s="22" t="e">
        <f>SUM(G72:G76)</f>
        <v>#REF!</v>
      </c>
      <c r="H71" s="3"/>
      <c r="I71" s="39"/>
      <c r="J71" s="39"/>
      <c r="K71" s="39"/>
      <c r="L71" s="55">
        <v>1</v>
      </c>
      <c r="M71" s="56" t="s">
        <v>45</v>
      </c>
      <c r="N71" s="1" t="s">
        <v>48</v>
      </c>
    </row>
    <row r="72" spans="1:14" x14ac:dyDescent="0.2">
      <c r="A72" s="9" t="s">
        <v>111</v>
      </c>
      <c r="B72" s="10" t="e">
        <f>IF(C72="","",VLOOKUP(C72,#REF!,2,FALSE))</f>
        <v>#REF!</v>
      </c>
      <c r="C72" s="11" t="s">
        <v>8</v>
      </c>
      <c r="D72" s="12" t="s">
        <v>7</v>
      </c>
      <c r="E72" s="13">
        <f>I72*J72*K72</f>
        <v>40</v>
      </c>
      <c r="F72" s="14" t="e">
        <f>IF(C72="","",VLOOKUP(C72,#REF!,2,FALSE))</f>
        <v>#REF!</v>
      </c>
      <c r="G72" s="15" t="e">
        <f>E72*F72</f>
        <v>#REF!</v>
      </c>
      <c r="H72" s="3"/>
      <c r="I72" s="38">
        <v>40</v>
      </c>
      <c r="J72" s="39">
        <v>1</v>
      </c>
      <c r="K72" s="39">
        <v>1</v>
      </c>
    </row>
    <row r="73" spans="1:14" x14ac:dyDescent="0.2">
      <c r="A73" s="9" t="s">
        <v>112</v>
      </c>
      <c r="B73" s="10" t="e">
        <f>IF(C73="","",VLOOKUP(C73,#REF!,2,FALSE))</f>
        <v>#REF!</v>
      </c>
      <c r="C73" s="11" t="s">
        <v>9</v>
      </c>
      <c r="D73" s="12" t="s">
        <v>7</v>
      </c>
      <c r="E73" s="13">
        <f>I73*J73*K73</f>
        <v>160</v>
      </c>
      <c r="F73" s="14" t="e">
        <f>IF(C73="","",VLOOKUP(C73,#REF!,2,FALSE))</f>
        <v>#REF!</v>
      </c>
      <c r="G73" s="15" t="e">
        <f>E73*F73</f>
        <v>#REF!</v>
      </c>
      <c r="H73" s="3"/>
      <c r="I73" s="38">
        <v>160</v>
      </c>
      <c r="J73" s="39">
        <v>1</v>
      </c>
      <c r="K73" s="39">
        <v>1</v>
      </c>
    </row>
    <row r="74" spans="1:14" x14ac:dyDescent="0.2">
      <c r="A74" s="9" t="s">
        <v>113</v>
      </c>
      <c r="B74" s="10" t="e">
        <f>IF(C74="","",VLOOKUP(C74,#REF!,2,FALSE))</f>
        <v>#REF!</v>
      </c>
      <c r="C74" s="11" t="s">
        <v>19</v>
      </c>
      <c r="D74" s="12" t="s">
        <v>7</v>
      </c>
      <c r="E74" s="13">
        <f>I74*J74*K74</f>
        <v>0</v>
      </c>
      <c r="F74" s="14" t="e">
        <f>IF(C74="","",VLOOKUP(C74,#REF!,2,FALSE))</f>
        <v>#REF!</v>
      </c>
      <c r="G74" s="15" t="e">
        <f>E74*F74</f>
        <v>#REF!</v>
      </c>
      <c r="H74" s="3"/>
      <c r="I74" s="38">
        <v>160</v>
      </c>
      <c r="J74" s="39">
        <v>1</v>
      </c>
      <c r="K74" s="39">
        <v>0</v>
      </c>
    </row>
    <row r="75" spans="1:14" x14ac:dyDescent="0.2">
      <c r="A75" s="9" t="s">
        <v>114</v>
      </c>
      <c r="B75" s="10" t="s">
        <v>37</v>
      </c>
      <c r="C75" s="11"/>
      <c r="D75" s="12" t="s">
        <v>7</v>
      </c>
      <c r="E75" s="13">
        <f>I75*J75*K75</f>
        <v>160</v>
      </c>
      <c r="F75" s="14">
        <v>53.9</v>
      </c>
      <c r="G75" s="15">
        <f>E75*F75</f>
        <v>8624</v>
      </c>
      <c r="H75" s="3"/>
      <c r="I75" s="38">
        <v>160</v>
      </c>
      <c r="J75" s="39">
        <v>1</v>
      </c>
      <c r="K75" s="39">
        <v>1</v>
      </c>
    </row>
    <row r="76" spans="1:14" x14ac:dyDescent="0.2">
      <c r="A76" s="9" t="s">
        <v>115</v>
      </c>
      <c r="B76" s="10" t="e">
        <f>IF(C76="","",VLOOKUP(C76,#REF!,2,FALSE))</f>
        <v>#REF!</v>
      </c>
      <c r="C76" s="11" t="s">
        <v>24</v>
      </c>
      <c r="D76" s="12" t="s">
        <v>7</v>
      </c>
      <c r="E76" s="13">
        <f>I76*J76*K76</f>
        <v>40</v>
      </c>
      <c r="F76" s="14" t="e">
        <f>IF(C76="","",VLOOKUP(C76,#REF!,2,FALSE))</f>
        <v>#REF!</v>
      </c>
      <c r="G76" s="15" t="e">
        <f>E76*F76</f>
        <v>#REF!</v>
      </c>
      <c r="H76" s="3"/>
      <c r="I76" s="38">
        <v>40</v>
      </c>
      <c r="J76" s="39">
        <v>1</v>
      </c>
      <c r="K76" s="39">
        <v>1</v>
      </c>
    </row>
    <row r="77" spans="1:14" hidden="1" x14ac:dyDescent="0.2">
      <c r="A77" s="336" t="s">
        <v>51</v>
      </c>
      <c r="B77" s="337"/>
      <c r="C77" s="337"/>
      <c r="D77" s="337"/>
      <c r="E77" s="337"/>
      <c r="F77" s="337"/>
      <c r="G77" s="15" t="e">
        <f>((G17/10)*9)+SUM(G21,G30,G40,#REF!,G51,#REF!,#REF!,G62,G71)</f>
        <v>#REF!</v>
      </c>
      <c r="H77" s="3"/>
      <c r="J77" s="39"/>
      <c r="K77" s="39"/>
    </row>
    <row r="78" spans="1:14" hidden="1" x14ac:dyDescent="0.2">
      <c r="A78" s="336" t="s">
        <v>52</v>
      </c>
      <c r="B78" s="337"/>
      <c r="C78" s="337"/>
      <c r="D78" s="337"/>
      <c r="E78" s="337"/>
      <c r="F78" s="337"/>
      <c r="G78" s="15" t="e">
        <f>G77*1.16</f>
        <v>#REF!</v>
      </c>
      <c r="H78" s="3"/>
      <c r="J78" s="39"/>
      <c r="K78" s="39"/>
    </row>
    <row r="79" spans="1:14" x14ac:dyDescent="0.2">
      <c r="A79" s="36"/>
      <c r="B79" s="34"/>
      <c r="C79" s="24"/>
      <c r="D79" s="25"/>
      <c r="E79" s="26"/>
      <c r="F79" s="27"/>
      <c r="G79" s="28"/>
      <c r="H79" s="7"/>
      <c r="I79" s="33"/>
      <c r="J79" s="8"/>
      <c r="K79" s="19"/>
      <c r="L79" s="55">
        <f>SUM(L21:L78)</f>
        <v>6</v>
      </c>
      <c r="M79" s="56" t="s">
        <v>94</v>
      </c>
    </row>
    <row r="80" spans="1:14" x14ac:dyDescent="0.2">
      <c r="A80" s="36"/>
      <c r="B80" s="35" t="s">
        <v>35</v>
      </c>
      <c r="C80" s="29"/>
      <c r="D80" s="29"/>
      <c r="E80" s="30"/>
      <c r="F80" s="31"/>
      <c r="G80" s="32" t="e">
        <f>SUM(G71,G62,G51,,G40,G30,G21,G17)</f>
        <v>#REF!</v>
      </c>
      <c r="H80" s="3"/>
      <c r="I80" s="39"/>
      <c r="J80" s="39"/>
      <c r="K80" s="39"/>
    </row>
    <row r="81" spans="1:11" x14ac:dyDescent="0.2">
      <c r="A81" s="37"/>
      <c r="B81" s="35" t="s">
        <v>97</v>
      </c>
      <c r="C81" s="29"/>
      <c r="D81" s="29"/>
      <c r="E81" s="30"/>
      <c r="F81" s="31"/>
      <c r="G81" s="32" t="e">
        <f>G80*0.08</f>
        <v>#REF!</v>
      </c>
      <c r="H81" s="3"/>
      <c r="I81" s="39"/>
      <c r="J81" s="39"/>
      <c r="K81" s="39"/>
    </row>
    <row r="82" spans="1:11" x14ac:dyDescent="0.2">
      <c r="A82" s="37"/>
      <c r="B82" s="35" t="s">
        <v>21</v>
      </c>
      <c r="C82" s="29"/>
      <c r="D82" s="29"/>
      <c r="E82" s="30"/>
      <c r="F82" s="31"/>
      <c r="G82" s="32" t="e">
        <f>SUM(G80:G81)</f>
        <v>#REF!</v>
      </c>
      <c r="H82" s="3"/>
      <c r="I82" s="39"/>
      <c r="J82" s="39"/>
      <c r="K82" s="39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21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9:K55"/>
  <sheetViews>
    <sheetView workbookViewId="0"/>
  </sheetViews>
  <sheetFormatPr defaultRowHeight="12.75" x14ac:dyDescent="0.2"/>
  <cols>
    <col min="1" max="1" width="71.42578125" customWidth="1"/>
    <col min="2" max="2" width="14.28515625" style="5" bestFit="1" customWidth="1"/>
    <col min="3" max="7" width="11.7109375" style="5" customWidth="1"/>
    <col min="8" max="8" width="11.7109375" customWidth="1"/>
  </cols>
  <sheetData>
    <row r="9" spans="1:8" x14ac:dyDescent="0.2">
      <c r="A9" s="348" t="s">
        <v>92</v>
      </c>
      <c r="B9" s="348"/>
      <c r="C9" s="348"/>
      <c r="D9" s="348"/>
      <c r="E9" s="348"/>
      <c r="F9" s="348"/>
      <c r="G9" s="348"/>
      <c r="H9" s="348"/>
    </row>
    <row r="10" spans="1:8" ht="12.75" customHeight="1" x14ac:dyDescent="0.2">
      <c r="A10" s="349" t="s">
        <v>117</v>
      </c>
      <c r="B10" s="349"/>
      <c r="C10" s="349"/>
      <c r="D10" s="349"/>
      <c r="E10" s="349"/>
      <c r="F10" s="349"/>
      <c r="G10" s="349"/>
      <c r="H10" s="349"/>
    </row>
    <row r="11" spans="1:8" ht="13.5" thickBot="1" x14ac:dyDescent="0.25">
      <c r="A11" s="349"/>
      <c r="B11" s="349"/>
      <c r="C11" s="349"/>
      <c r="D11" s="349"/>
      <c r="E11" s="349"/>
      <c r="F11" s="349"/>
      <c r="G11" s="349"/>
      <c r="H11" s="349"/>
    </row>
    <row r="12" spans="1:8" ht="13.5" thickBot="1" x14ac:dyDescent="0.25">
      <c r="A12" s="49" t="s">
        <v>100</v>
      </c>
      <c r="B12" s="45" t="s">
        <v>41</v>
      </c>
      <c r="C12" s="350" t="s">
        <v>38</v>
      </c>
      <c r="D12" s="350"/>
      <c r="E12" s="350"/>
      <c r="F12" s="350"/>
      <c r="G12" s="350"/>
      <c r="H12" s="350"/>
    </row>
    <row r="13" spans="1:8" x14ac:dyDescent="0.2">
      <c r="A13" s="2"/>
      <c r="C13" s="51">
        <v>30</v>
      </c>
      <c r="D13" s="52">
        <v>60</v>
      </c>
      <c r="E13" s="52">
        <v>90</v>
      </c>
      <c r="F13" s="52">
        <v>120</v>
      </c>
      <c r="G13" s="52">
        <v>150</v>
      </c>
      <c r="H13" s="52">
        <v>180</v>
      </c>
    </row>
    <row r="14" spans="1:8" x14ac:dyDescent="0.2">
      <c r="A14" s="57"/>
      <c r="B14"/>
      <c r="C14" s="58"/>
      <c r="D14" s="58"/>
      <c r="E14" s="58"/>
      <c r="F14" s="58"/>
      <c r="G14" s="58"/>
      <c r="H14" s="58"/>
    </row>
    <row r="15" spans="1:8" ht="12" customHeight="1" x14ac:dyDescent="0.2">
      <c r="A15" s="342" t="s">
        <v>46</v>
      </c>
      <c r="B15" s="344" t="e">
        <f>'Orç_20-30'!$G$17/6</f>
        <v>#REF!</v>
      </c>
      <c r="C15" s="60"/>
      <c r="D15" s="42"/>
      <c r="E15" s="42"/>
      <c r="F15" s="42"/>
      <c r="G15" s="42"/>
      <c r="H15" s="61"/>
    </row>
    <row r="16" spans="1:8" ht="12" customHeight="1" x14ac:dyDescent="0.2">
      <c r="A16" s="346"/>
      <c r="B16" s="347"/>
      <c r="C16" s="59" t="e">
        <f>('Orç_20-30'!G21+('Crono_20-30'!B15*1))*1.08</f>
        <v>#REF!</v>
      </c>
      <c r="D16" s="58"/>
      <c r="E16" s="58"/>
      <c r="F16" s="58"/>
      <c r="G16" s="58"/>
      <c r="H16" s="62"/>
    </row>
    <row r="17" spans="1:8" ht="12" customHeight="1" x14ac:dyDescent="0.2">
      <c r="A17" s="342" t="s">
        <v>47</v>
      </c>
      <c r="B17" s="344" t="e">
        <f>'Orç_20-30'!$G$17/6</f>
        <v>#REF!</v>
      </c>
      <c r="C17" s="42"/>
      <c r="D17" s="60"/>
      <c r="E17" s="42"/>
      <c r="F17" s="42"/>
      <c r="G17" s="42"/>
      <c r="H17" s="61"/>
    </row>
    <row r="18" spans="1:8" ht="12" customHeight="1" x14ac:dyDescent="0.2">
      <c r="A18" s="346"/>
      <c r="B18" s="347"/>
      <c r="C18" s="58"/>
      <c r="D18" s="59" t="e">
        <f>('Orç_20-30'!G30+('Crono_20-30'!B17*1))*1.08</f>
        <v>#REF!</v>
      </c>
      <c r="E18" s="58"/>
      <c r="F18" s="58"/>
      <c r="G18" s="58"/>
      <c r="H18" s="62"/>
    </row>
    <row r="19" spans="1:8" ht="12" customHeight="1" x14ac:dyDescent="0.2">
      <c r="A19" s="342" t="s">
        <v>98</v>
      </c>
      <c r="B19" s="344" t="e">
        <f>'Orç_20-30'!$G$17/6</f>
        <v>#REF!</v>
      </c>
      <c r="C19" s="42"/>
      <c r="D19" s="42"/>
      <c r="E19" s="60"/>
      <c r="F19" s="42"/>
      <c r="G19" s="42"/>
      <c r="H19" s="61"/>
    </row>
    <row r="20" spans="1:8" ht="12" customHeight="1" x14ac:dyDescent="0.2">
      <c r="A20" s="346"/>
      <c r="B20" s="347"/>
      <c r="C20" s="58"/>
      <c r="D20" s="58"/>
      <c r="E20" s="59" t="e">
        <f>('Orç_20-30'!G40+('Crono_20-30'!B19*1))*1.08</f>
        <v>#REF!</v>
      </c>
      <c r="F20" s="58"/>
      <c r="G20" s="58"/>
      <c r="H20" s="62"/>
    </row>
    <row r="21" spans="1:8" ht="12" customHeight="1" x14ac:dyDescent="0.2">
      <c r="A21" s="342" t="s">
        <v>99</v>
      </c>
      <c r="B21" s="344" t="e">
        <f>'Orç_20-30'!$G$17/6</f>
        <v>#REF!</v>
      </c>
      <c r="C21" s="42"/>
      <c r="D21" s="42"/>
      <c r="E21" s="42"/>
      <c r="F21" s="60"/>
      <c r="G21" s="42"/>
      <c r="H21" s="61"/>
    </row>
    <row r="22" spans="1:8" ht="12" customHeight="1" x14ac:dyDescent="0.2">
      <c r="A22" s="346"/>
      <c r="B22" s="347"/>
      <c r="C22" s="58"/>
      <c r="D22" s="58"/>
      <c r="E22" s="58"/>
      <c r="F22" s="59" t="e">
        <f>('Orç_20-30'!G51+('Crono_20-30'!B21*1))*1.08</f>
        <v>#REF!</v>
      </c>
      <c r="G22" s="58"/>
      <c r="H22" s="62"/>
    </row>
    <row r="23" spans="1:8" ht="12" customHeight="1" x14ac:dyDescent="0.2">
      <c r="A23" s="342" t="s">
        <v>49</v>
      </c>
      <c r="B23" s="344" t="e">
        <f>'Orç_20-30'!$G$17/6</f>
        <v>#REF!</v>
      </c>
      <c r="C23" s="42"/>
      <c r="D23" s="42"/>
      <c r="E23" s="42"/>
      <c r="F23" s="42"/>
      <c r="G23" s="60"/>
      <c r="H23" s="61"/>
    </row>
    <row r="24" spans="1:8" ht="12" customHeight="1" x14ac:dyDescent="0.2">
      <c r="A24" s="346"/>
      <c r="B24" s="347"/>
      <c r="C24" s="58"/>
      <c r="D24" s="58"/>
      <c r="E24" s="58"/>
      <c r="F24" s="58"/>
      <c r="G24" s="59" t="e">
        <f>('Orç_20-30'!G62+('Crono_20-30'!B23*1))*1.08</f>
        <v>#REF!</v>
      </c>
      <c r="H24" s="62"/>
    </row>
    <row r="25" spans="1:8" ht="12" customHeight="1" x14ac:dyDescent="0.2">
      <c r="A25" s="342" t="s">
        <v>50</v>
      </c>
      <c r="B25" s="344" t="e">
        <f>'Orç_20-30'!$G$17/6</f>
        <v>#REF!</v>
      </c>
      <c r="C25" s="42"/>
      <c r="D25" s="42"/>
      <c r="E25" s="42"/>
      <c r="F25" s="42"/>
      <c r="G25" s="42"/>
      <c r="H25" s="64"/>
    </row>
    <row r="26" spans="1:8" ht="12" customHeight="1" x14ac:dyDescent="0.2">
      <c r="A26" s="343"/>
      <c r="B26" s="345"/>
      <c r="C26" s="41"/>
      <c r="D26" s="41"/>
      <c r="E26" s="41"/>
      <c r="F26" s="41"/>
      <c r="G26" s="41"/>
      <c r="H26" s="65" t="e">
        <f>('Orç_20-30'!G71+('Crono_20-30'!B25*1))*1.08</f>
        <v>#REF!</v>
      </c>
    </row>
    <row r="27" spans="1:8" x14ac:dyDescent="0.2">
      <c r="A27" s="63" t="s">
        <v>53</v>
      </c>
      <c r="B27" s="40"/>
      <c r="C27" s="41" t="e">
        <f t="shared" ref="C27:H27" si="0">SUM(C15:C26)</f>
        <v>#REF!</v>
      </c>
      <c r="D27" s="41" t="e">
        <f t="shared" si="0"/>
        <v>#REF!</v>
      </c>
      <c r="E27" s="41" t="e">
        <f t="shared" si="0"/>
        <v>#REF!</v>
      </c>
      <c r="F27" s="41" t="e">
        <f t="shared" si="0"/>
        <v>#REF!</v>
      </c>
      <c r="G27" s="41" t="e">
        <f t="shared" si="0"/>
        <v>#REF!</v>
      </c>
      <c r="H27" s="41" t="e">
        <f t="shared" si="0"/>
        <v>#REF!</v>
      </c>
    </row>
    <row r="28" spans="1:8" x14ac:dyDescent="0.2">
      <c r="A28" s="50" t="s">
        <v>54</v>
      </c>
      <c r="B28" s="44"/>
      <c r="C28" s="43" t="e">
        <f>SUM(C27)</f>
        <v>#REF!</v>
      </c>
      <c r="D28" s="43" t="e">
        <f>SUM(C27:D27)</f>
        <v>#REF!</v>
      </c>
      <c r="E28" s="43" t="e">
        <f>SUM(C27:E27)</f>
        <v>#REF!</v>
      </c>
      <c r="F28" s="43" t="e">
        <f>SUM(C27:F27)</f>
        <v>#REF!</v>
      </c>
      <c r="G28" s="43" t="e">
        <f>SUM(C27:G27)</f>
        <v>#REF!</v>
      </c>
      <c r="H28" s="43" t="e">
        <f>SUM(C27:H27)</f>
        <v>#REF!</v>
      </c>
    </row>
    <row r="29" spans="1:8" x14ac:dyDescent="0.2">
      <c r="A29" s="50" t="s">
        <v>55</v>
      </c>
      <c r="B29" s="44"/>
      <c r="C29" s="43" t="e">
        <f>(C27/$H$28)*100</f>
        <v>#REF!</v>
      </c>
      <c r="D29" s="43" t="e">
        <f t="shared" ref="D29:H30" si="1">(D27/$H$28)*100</f>
        <v>#REF!</v>
      </c>
      <c r="E29" s="43" t="e">
        <f t="shared" si="1"/>
        <v>#REF!</v>
      </c>
      <c r="F29" s="43" t="e">
        <f t="shared" si="1"/>
        <v>#REF!</v>
      </c>
      <c r="G29" s="43" t="e">
        <f t="shared" si="1"/>
        <v>#REF!</v>
      </c>
      <c r="H29" s="43" t="e">
        <f t="shared" si="1"/>
        <v>#REF!</v>
      </c>
    </row>
    <row r="30" spans="1:8" x14ac:dyDescent="0.2">
      <c r="A30" s="50" t="s">
        <v>56</v>
      </c>
      <c r="B30" s="44"/>
      <c r="C30" s="43" t="e">
        <f>(C28/$H$28)*100</f>
        <v>#REF!</v>
      </c>
      <c r="D30" s="43" t="e">
        <f t="shared" si="1"/>
        <v>#REF!</v>
      </c>
      <c r="E30" s="43" t="e">
        <f t="shared" si="1"/>
        <v>#REF!</v>
      </c>
      <c r="F30" s="43" t="e">
        <f t="shared" si="1"/>
        <v>#REF!</v>
      </c>
      <c r="G30" s="43" t="e">
        <f t="shared" si="1"/>
        <v>#REF!</v>
      </c>
      <c r="H30" s="43" t="e">
        <f t="shared" si="1"/>
        <v>#REF!</v>
      </c>
    </row>
    <row r="34" spans="1:11" ht="14.25" x14ac:dyDescent="0.2">
      <c r="A34" s="53"/>
    </row>
    <row r="35" spans="1:11" ht="14.25" x14ac:dyDescent="0.2">
      <c r="A35" s="53"/>
    </row>
    <row r="36" spans="1:11" ht="14.25" x14ac:dyDescent="0.2">
      <c r="A36" s="53"/>
    </row>
    <row r="37" spans="1:11" ht="14.25" x14ac:dyDescent="0.2">
      <c r="A37" s="53"/>
    </row>
    <row r="38" spans="1:11" ht="14.25" x14ac:dyDescent="0.2">
      <c r="A38" s="53"/>
    </row>
    <row r="39" spans="1:11" ht="14.25" x14ac:dyDescent="0.2">
      <c r="A39" s="53"/>
    </row>
    <row r="40" spans="1:11" ht="14.25" x14ac:dyDescent="0.2">
      <c r="A40" s="53"/>
    </row>
    <row r="41" spans="1:11" ht="14.25" x14ac:dyDescent="0.2">
      <c r="A41" s="53"/>
    </row>
    <row r="42" spans="1:11" ht="14.25" x14ac:dyDescent="0.2">
      <c r="A42" s="53"/>
    </row>
    <row r="43" spans="1:11" ht="14.25" x14ac:dyDescent="0.2">
      <c r="A43" s="53"/>
    </row>
    <row r="44" spans="1:11" ht="14.25" x14ac:dyDescent="0.2">
      <c r="A44" s="53"/>
    </row>
    <row r="45" spans="1:11" s="5" customFormat="1" ht="14.25" x14ac:dyDescent="0.2">
      <c r="A45" s="53"/>
      <c r="H45"/>
      <c r="I45"/>
      <c r="J45"/>
      <c r="K45"/>
    </row>
    <row r="46" spans="1:11" s="5" customFormat="1" x14ac:dyDescent="0.2">
      <c r="A46" s="54"/>
      <c r="H46"/>
      <c r="I46"/>
      <c r="J46"/>
      <c r="K46"/>
    </row>
    <row r="47" spans="1:11" s="5" customFormat="1" x14ac:dyDescent="0.2">
      <c r="A47" s="54"/>
      <c r="H47"/>
      <c r="I47"/>
      <c r="J47"/>
      <c r="K47"/>
    </row>
    <row r="48" spans="1:11" s="5" customFormat="1" x14ac:dyDescent="0.2">
      <c r="A48"/>
      <c r="H48"/>
      <c r="I48"/>
      <c r="J48"/>
      <c r="K48"/>
    </row>
    <row r="49" spans="1:11" s="5" customFormat="1" x14ac:dyDescent="0.2">
      <c r="A49"/>
      <c r="H49"/>
      <c r="I49"/>
      <c r="J49"/>
      <c r="K49"/>
    </row>
    <row r="50" spans="1:11" s="5" customFormat="1" x14ac:dyDescent="0.2">
      <c r="A50"/>
      <c r="H50"/>
      <c r="I50"/>
      <c r="J50"/>
      <c r="K50"/>
    </row>
    <row r="51" spans="1:11" s="5" customFormat="1" x14ac:dyDescent="0.2">
      <c r="A51"/>
      <c r="H51"/>
      <c r="I51"/>
      <c r="J51"/>
      <c r="K51"/>
    </row>
    <row r="52" spans="1:11" s="5" customFormat="1" x14ac:dyDescent="0.2">
      <c r="A52"/>
      <c r="H52"/>
      <c r="I52"/>
      <c r="J52"/>
      <c r="K52"/>
    </row>
    <row r="53" spans="1:11" s="5" customFormat="1" x14ac:dyDescent="0.2">
      <c r="A53"/>
      <c r="H53"/>
      <c r="I53"/>
      <c r="J53"/>
      <c r="K53"/>
    </row>
    <row r="54" spans="1:11" s="5" customFormat="1" x14ac:dyDescent="0.2">
      <c r="A54"/>
      <c r="H54"/>
      <c r="I54"/>
      <c r="J54"/>
      <c r="K54"/>
    </row>
    <row r="55" spans="1:11" s="5" customFormat="1" x14ac:dyDescent="0.2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21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2705-F4E4-4422-A25D-C5DF2AD17B77}">
  <sheetPr>
    <pageSetUpPr fitToPage="1"/>
  </sheetPr>
  <dimension ref="A1:N36"/>
  <sheetViews>
    <sheetView zoomScale="70" zoomScaleNormal="70" workbookViewId="0">
      <selection activeCell="T17" sqref="T17"/>
    </sheetView>
  </sheetViews>
  <sheetFormatPr defaultRowHeight="12.75" x14ac:dyDescent="0.2"/>
  <cols>
    <col min="13" max="13" width="9.140625" customWidth="1"/>
    <col min="14" max="14" width="12.85546875" customWidth="1"/>
  </cols>
  <sheetData>
    <row r="1" spans="1:14" ht="48" customHeight="1" x14ac:dyDescent="0.2">
      <c r="A1" s="303"/>
      <c r="B1" s="303"/>
      <c r="C1" s="316" t="str">
        <f>Capa!B19</f>
        <v>ORÇAMENTO DETALHADO - ATO CONVOCATÓRIO N° 06/2021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03"/>
    </row>
    <row r="2" spans="1:14" x14ac:dyDescent="0.2">
      <c r="A2" s="317" t="s">
        <v>315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x14ac:dyDescent="0.2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5" thickBot="1" x14ac:dyDescent="0.2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8.75" thickBot="1" x14ac:dyDescent="0.25">
      <c r="A5" s="311" t="s">
        <v>251</v>
      </c>
      <c r="B5" s="312"/>
      <c r="C5" s="313" t="str">
        <f>'Custos fixos mensais - L1, L3a6'!C1</f>
        <v>CUSTOS FIXOS MENSAIS/ANUAIS -  LOTE XX (EXCLUSIVO PARA OS LOTES 1, 3, 4, 5 e 6)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5"/>
    </row>
    <row r="6" spans="1:14" ht="15" thickBot="1" x14ac:dyDescent="0.2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 ht="18.75" thickBot="1" x14ac:dyDescent="0.25">
      <c r="A7" s="311" t="s">
        <v>239</v>
      </c>
      <c r="B7" s="312"/>
      <c r="C7" s="313" t="str">
        <f>'Custos fixos mensais - L2'!C1</f>
        <v>CUSTOS FIXOS MENSAIS/ANUAIS - LOTE 2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</row>
    <row r="8" spans="1:14" ht="15" thickBot="1" x14ac:dyDescent="0.25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4" ht="18.75" thickBot="1" x14ac:dyDescent="0.25">
      <c r="A9" s="311" t="s">
        <v>240</v>
      </c>
      <c r="B9" s="312"/>
      <c r="C9" s="313" t="str">
        <f>'Custos variáveis mensais - L1a6'!C1</f>
        <v>CUSTOS VARIÁVEIS MENSAIS/ANUAIS - LOTE XX (EXCLUSIVO PARA OS LOTES 1, 2, 3, 4, 5 e 6)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5"/>
    </row>
    <row r="10" spans="1:14" ht="15" thickBot="1" x14ac:dyDescent="0.25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</row>
    <row r="11" spans="1:14" ht="18.75" thickBot="1" x14ac:dyDescent="0.25">
      <c r="A11" s="311" t="s">
        <v>253</v>
      </c>
      <c r="B11" s="312"/>
      <c r="C11" s="313" t="str">
        <f>'Custos fixos mensais - L7'!C1</f>
        <v>CUSTOS FIXOS MENSAIS/ANUAIS - LOTE 7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5"/>
    </row>
    <row r="12" spans="1:14" ht="15" thickBot="1" x14ac:dyDescent="0.25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</row>
    <row r="13" spans="1:14" ht="18.75" thickBot="1" x14ac:dyDescent="0.25">
      <c r="A13" s="311" t="s">
        <v>241</v>
      </c>
      <c r="B13" s="312"/>
      <c r="C13" s="313" t="str">
        <f>'Custos variáveis mensais  - L7'!C1</f>
        <v>CUSTOS VARIÁVEIS MENSAIS/ANUAIS - LOTE 7</v>
      </c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5"/>
    </row>
    <row r="14" spans="1:14" ht="15" thickBot="1" x14ac:dyDescent="0.2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</row>
    <row r="15" spans="1:14" ht="18.75" thickBot="1" x14ac:dyDescent="0.25">
      <c r="A15" s="311" t="s">
        <v>242</v>
      </c>
      <c r="B15" s="312"/>
      <c r="C15" s="313" t="str">
        <f>'ES + EC - Coordenador L1 A L6'!B1</f>
        <v>CUSTO MDO - EQUIPE PERMANENTE - COORDENADOR/L1 a L6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5"/>
    </row>
    <row r="16" spans="1:14" ht="15" thickBot="1" x14ac:dyDescent="0.25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</row>
    <row r="17" spans="1:14" ht="18.75" thickBot="1" x14ac:dyDescent="0.25">
      <c r="A17" s="311" t="s">
        <v>244</v>
      </c>
      <c r="B17" s="312"/>
      <c r="C17" s="313" t="str">
        <f>'ES + EC - Coordenador L7'!B1</f>
        <v>CUSTO MDO - EQUIPE PERMANENTE - COORDENADOR/LOTE 7</v>
      </c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5"/>
    </row>
    <row r="18" spans="1:14" ht="15" thickBot="1" x14ac:dyDescent="0.25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</row>
    <row r="19" spans="1:14" ht="18.75" thickBot="1" x14ac:dyDescent="0.25">
      <c r="A19" s="311" t="s">
        <v>245</v>
      </c>
      <c r="B19" s="312"/>
      <c r="C19" s="313" t="str">
        <f>'ES + EC - Ass. Social'!B1</f>
        <v>CUSTO MDO - EQUIPE PERMANENTE - ASSIST. SOCIAL</v>
      </c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5"/>
    </row>
    <row r="20" spans="1:14" ht="15" thickBot="1" x14ac:dyDescent="0.25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</row>
    <row r="21" spans="1:14" ht="18.75" thickBot="1" x14ac:dyDescent="0.25">
      <c r="A21" s="311" t="s">
        <v>252</v>
      </c>
      <c r="B21" s="312"/>
      <c r="C21" s="313" t="str">
        <f>'ES + EC - Encarregado'!B1</f>
        <v>CUSTO MDO - EQUIPE PERMANENTE - ENCARREGADO</v>
      </c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5"/>
    </row>
    <row r="22" spans="1:14" ht="15" thickBot="1" x14ac:dyDescent="0.25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</row>
    <row r="23" spans="1:14" ht="18.75" thickBot="1" x14ac:dyDescent="0.25">
      <c r="A23" s="311" t="s">
        <v>246</v>
      </c>
      <c r="B23" s="312"/>
      <c r="C23" s="313" t="str">
        <f>'ES + EC - Administrativo'!B1</f>
        <v>CUSTO MDO - EQUIPE PERMANENTE - ADMINISTRATIVO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5"/>
    </row>
    <row r="24" spans="1:14" ht="15" thickBot="1" x14ac:dyDescent="0.25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</row>
    <row r="25" spans="1:14" ht="18.75" thickBot="1" x14ac:dyDescent="0.25">
      <c r="A25" s="311" t="s">
        <v>249</v>
      </c>
      <c r="B25" s="312"/>
      <c r="C25" s="313" t="str">
        <f>'ES + EC - Técnico Ambiental'!B1</f>
        <v>CUSTO MDO - EQUIPE PERMANENTE - TÉC. AMBIENTAL</v>
      </c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5"/>
    </row>
    <row r="26" spans="1:14" ht="15" thickBot="1" x14ac:dyDescent="0.25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</row>
    <row r="27" spans="1:14" ht="18.75" thickBot="1" x14ac:dyDescent="0.25">
      <c r="A27" s="311" t="s">
        <v>247</v>
      </c>
      <c r="B27" s="312"/>
      <c r="C27" s="313" t="str">
        <f>'ES + EC - Auxiliar carpinteiro'!B1</f>
        <v>CUSTO MDO - EQUIPE PERMANENTE - AUX. CARPINTEIRO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5"/>
    </row>
    <row r="28" spans="1:14" ht="15" thickBot="1" x14ac:dyDescent="0.25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</row>
    <row r="29" spans="1:14" ht="18.75" thickBot="1" x14ac:dyDescent="0.25">
      <c r="A29" s="311" t="s">
        <v>248</v>
      </c>
      <c r="B29" s="312"/>
      <c r="C29" s="313" t="str">
        <f>'ES + EC - Pedreiro'!B1</f>
        <v>CUSTO MDO - EQUIPE PERMANENTE - PEDREIRO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5"/>
    </row>
    <row r="30" spans="1:14" ht="15" thickBot="1" x14ac:dyDescent="0.25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14" ht="18.75" thickBot="1" x14ac:dyDescent="0.25">
      <c r="A31" s="311" t="s">
        <v>256</v>
      </c>
      <c r="B31" s="312"/>
      <c r="C31" s="313" t="str">
        <f>'ES + EC - Auxiliar'!B1</f>
        <v xml:space="preserve">CUSTO MDO - EQUIPE PERMANENTE - AUXILIAR 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5"/>
    </row>
    <row r="32" spans="1:14" ht="15" thickBot="1" x14ac:dyDescent="0.2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1:14" ht="18.75" thickBot="1" x14ac:dyDescent="0.25">
      <c r="A33" s="311" t="s">
        <v>257</v>
      </c>
      <c r="B33" s="312"/>
      <c r="C33" s="313" t="str">
        <f>'K projeto'!B1</f>
        <v>CÁLCULO DO K DO PROJETO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5"/>
    </row>
    <row r="34" spans="1:14" ht="15" thickBot="1" x14ac:dyDescent="0.2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1:14" ht="18.75" thickBot="1" x14ac:dyDescent="0.25">
      <c r="A35" s="311" t="s">
        <v>314</v>
      </c>
      <c r="B35" s="312"/>
      <c r="C35" s="313" t="str">
        <f>'Referênciais Bibliográficas'!C1</f>
        <v>REFERÊNCIAS BIBLIOGRÁFICAS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5"/>
    </row>
    <row r="36" spans="1:14" ht="14.25" x14ac:dyDescent="0.2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</sheetData>
  <mergeCells count="34">
    <mergeCell ref="C1:M1"/>
    <mergeCell ref="A2:N3"/>
    <mergeCell ref="A5:B5"/>
    <mergeCell ref="C5:N5"/>
    <mergeCell ref="A7:B7"/>
    <mergeCell ref="C7:N7"/>
    <mergeCell ref="A9:B9"/>
    <mergeCell ref="C9:N9"/>
    <mergeCell ref="A11:B11"/>
    <mergeCell ref="C11:N11"/>
    <mergeCell ref="A13:B13"/>
    <mergeCell ref="C13:N13"/>
    <mergeCell ref="A15:B15"/>
    <mergeCell ref="C15:N15"/>
    <mergeCell ref="A17:B17"/>
    <mergeCell ref="C17:N17"/>
    <mergeCell ref="A19:B19"/>
    <mergeCell ref="C19:N19"/>
    <mergeCell ref="A21:B21"/>
    <mergeCell ref="C21:N21"/>
    <mergeCell ref="A23:B23"/>
    <mergeCell ref="C23:N23"/>
    <mergeCell ref="A25:B25"/>
    <mergeCell ref="C25:N25"/>
    <mergeCell ref="A33:B33"/>
    <mergeCell ref="C33:N33"/>
    <mergeCell ref="A35:B35"/>
    <mergeCell ref="C35:N35"/>
    <mergeCell ref="A27:B27"/>
    <mergeCell ref="C27:N27"/>
    <mergeCell ref="A29:B29"/>
    <mergeCell ref="C29:N29"/>
    <mergeCell ref="A31:B31"/>
    <mergeCell ref="C31:N31"/>
  </mergeCells>
  <hyperlinks>
    <hyperlink ref="A5:B5" location="'Custos fixos mensais - L1, L3a6'!A1" display="PAINEL 1" xr:uid="{D723665D-83C6-421C-9A5B-780A11DC3200}"/>
    <hyperlink ref="A7:B7" location="'Custos fixos mensais - L2'!A1" display="PAINEL 2" xr:uid="{03D79B12-806D-4548-B69E-E53C54F2BA05}"/>
    <hyperlink ref="A9:B9" location="'Custos variáveis mensais - L1a6'!A1" display="PAINEL 3" xr:uid="{625BE647-58F0-4A0C-BC19-E7AABD9577BB}"/>
    <hyperlink ref="A11:B11" location="'Custos fixos mensais - L7'!A1" display="PAINEL 4" xr:uid="{D5A5E955-0096-497F-97C0-25E26EAD09CB}"/>
    <hyperlink ref="A13:B13" location="'Custos variáveis mensais  - L7'!A1" display="PAINEL 5" xr:uid="{EDC52AD6-D8D2-43FF-A60D-C0E637E44780}"/>
    <hyperlink ref="A15:B15" location="'ES + EC - Coordenador L1 A L6'!A1" display="PAINEL 6" xr:uid="{959BCA6B-E447-41D1-8AE4-9DF0A1CFBD9A}"/>
    <hyperlink ref="A17:B17" location="'ES + EC - Coordenador L7'!A1" display="PAINEL 7" xr:uid="{3070E26D-6B8A-4E7A-B8C9-1ABE0FAFD90D}"/>
    <hyperlink ref="A19:B19" location="'ES + EC - Ass. Social'!A1" display="PAINEL 8" xr:uid="{F14AE11C-A544-4FD8-B7D5-DFAAAEFD3878}"/>
    <hyperlink ref="A21:B21" location="'ES + EC - Encarregado'!A1" display="PAINEL 9" xr:uid="{5E0D0DFD-927A-409C-81DB-546A2DDFADF3}"/>
    <hyperlink ref="A23:B23" location="'ES + EC - Administrativo'!A1" display="PAINEL 10" xr:uid="{E2A7F670-74DF-48BB-B67C-79CA38CC046E}"/>
    <hyperlink ref="A25:B25" location="'ES + EC - Técnico Ambiental'!A1" display="PAINEL 11" xr:uid="{73A81534-26C5-4B07-B35E-8006AC657502}"/>
    <hyperlink ref="A27:B27" location="'ES + EC - Auxiliar carpinteiro'!A1" display="PAINEL 12" xr:uid="{A6CB720F-40F0-41DA-A1C3-F227140A9B82}"/>
    <hyperlink ref="A29:B29" location="'ES + EC - Pedreiro'!A1" display="PAINEL 13" xr:uid="{5762E0D6-CE8F-49C1-B713-2E60528DBA93}"/>
    <hyperlink ref="A31:B31" location="'ES + EC - Auxiliar'!A1" display="PAINEL 14" xr:uid="{5F1AF947-9D69-4B44-A3A5-46484FBE5E12}"/>
    <hyperlink ref="A33:B33" location="'K projeto'!A1" display="PAINEL 15" xr:uid="{F43524E6-637F-4C62-8F62-F32E2BE2DA0C}"/>
    <hyperlink ref="A35:B35" location="'Referênciais Bibliográficas'!A1" display="PAINEL 16" xr:uid="{5197AB7D-693C-4A21-93B2-9309D4AFB69D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73" fitToHeight="0" orientation="portrait" horizontalDpi="4294967294" verticalDpi="4294967294" r:id="rId1"/>
  <headerFooter>
    <oddFooter>&amp;L&amp;F&amp;C&amp;A&amp;R&amp;P/&amp;N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4"/>
  <sheetViews>
    <sheetView zoomScaleNormal="100" workbookViewId="0">
      <selection activeCell="O10" sqref="O10"/>
    </sheetView>
  </sheetViews>
  <sheetFormatPr defaultRowHeight="12.75" x14ac:dyDescent="0.2"/>
  <cols>
    <col min="1" max="1" width="4.42578125" customWidth="1"/>
    <col min="2" max="2" width="9.42578125" customWidth="1"/>
    <col min="3" max="3" width="8.42578125" customWidth="1"/>
    <col min="5" max="5" width="38.7109375" customWidth="1"/>
    <col min="6" max="6" width="10.140625" bestFit="1" customWidth="1"/>
    <col min="9" max="9" width="10.140625" bestFit="1" customWidth="1"/>
    <col min="12" max="12" width="4.28515625" customWidth="1"/>
  </cols>
  <sheetData>
    <row r="1" spans="1:12" ht="20.100000000000001" customHeight="1" x14ac:dyDescent="0.2">
      <c r="A1" s="351" t="s">
        <v>314</v>
      </c>
      <c r="B1" s="352"/>
      <c r="C1" s="353" t="s">
        <v>250</v>
      </c>
      <c r="D1" s="353"/>
      <c r="E1" s="353"/>
      <c r="F1" s="353"/>
      <c r="G1" s="353"/>
      <c r="H1" s="353"/>
      <c r="I1" s="353"/>
      <c r="J1" s="353"/>
      <c r="K1" s="353"/>
      <c r="L1" s="353"/>
    </row>
    <row r="3" spans="1:12" ht="39.950000000000003" customHeight="1" x14ac:dyDescent="0.2">
      <c r="B3" s="263"/>
      <c r="C3" s="354"/>
      <c r="D3" s="354"/>
      <c r="E3" s="354"/>
      <c r="F3" s="354"/>
      <c r="G3" s="354"/>
      <c r="H3" s="354"/>
      <c r="I3" s="354"/>
      <c r="J3" s="354"/>
      <c r="K3" s="354"/>
    </row>
    <row r="4" spans="1:12" ht="39.950000000000003" customHeight="1" x14ac:dyDescent="0.2">
      <c r="B4" s="263"/>
      <c r="C4" s="354"/>
      <c r="D4" s="354"/>
      <c r="E4" s="354"/>
      <c r="F4" s="354"/>
      <c r="G4" s="354"/>
      <c r="H4" s="354"/>
      <c r="I4" s="354"/>
      <c r="J4" s="354"/>
      <c r="K4" s="354"/>
    </row>
    <row r="5" spans="1:12" ht="39.950000000000003" customHeight="1" x14ac:dyDescent="0.2">
      <c r="B5" s="263"/>
      <c r="C5" s="354"/>
      <c r="D5" s="354"/>
      <c r="E5" s="354"/>
      <c r="F5" s="354"/>
      <c r="G5" s="354"/>
      <c r="H5" s="354"/>
      <c r="I5" s="354"/>
      <c r="J5" s="354"/>
      <c r="K5" s="354"/>
    </row>
    <row r="6" spans="1:12" ht="39.950000000000003" customHeight="1" x14ac:dyDescent="0.2">
      <c r="B6" s="263"/>
      <c r="C6" s="354"/>
      <c r="D6" s="354"/>
      <c r="E6" s="354"/>
      <c r="F6" s="354"/>
      <c r="G6" s="354"/>
      <c r="H6" s="354"/>
      <c r="I6" s="354"/>
      <c r="J6" s="354"/>
      <c r="K6" s="354"/>
    </row>
    <row r="7" spans="1:12" ht="39.950000000000003" customHeight="1" x14ac:dyDescent="0.2">
      <c r="B7" s="263"/>
      <c r="C7" s="354"/>
      <c r="D7" s="354"/>
      <c r="E7" s="354"/>
      <c r="F7" s="354"/>
      <c r="G7" s="354"/>
      <c r="H7" s="354"/>
      <c r="I7" s="354"/>
      <c r="J7" s="354"/>
      <c r="K7" s="354"/>
    </row>
    <row r="8" spans="1:12" ht="39.950000000000003" customHeight="1" x14ac:dyDescent="0.2">
      <c r="B8" s="263"/>
      <c r="C8" s="354"/>
      <c r="D8" s="354"/>
      <c r="E8" s="354"/>
      <c r="F8" s="354"/>
      <c r="G8" s="354"/>
      <c r="H8" s="354"/>
      <c r="I8" s="354"/>
      <c r="J8" s="354"/>
      <c r="K8" s="354"/>
    </row>
    <row r="9" spans="1:12" ht="39.950000000000003" customHeight="1" x14ac:dyDescent="0.2">
      <c r="B9" s="263"/>
      <c r="C9" s="355"/>
      <c r="D9" s="354"/>
      <c r="E9" s="354"/>
      <c r="F9" s="354"/>
      <c r="G9" s="354"/>
      <c r="H9" s="354"/>
      <c r="I9" s="354"/>
      <c r="J9" s="354"/>
      <c r="K9" s="354"/>
    </row>
    <row r="10" spans="1:12" ht="39.950000000000003" customHeight="1" x14ac:dyDescent="0.2">
      <c r="B10" s="263"/>
      <c r="C10" s="354"/>
      <c r="D10" s="354"/>
      <c r="E10" s="354"/>
      <c r="F10" s="354"/>
      <c r="G10" s="354"/>
      <c r="H10" s="354"/>
      <c r="I10" s="354"/>
      <c r="J10" s="354"/>
      <c r="K10" s="354"/>
    </row>
    <row r="11" spans="1:12" ht="23.25" customHeight="1" x14ac:dyDescent="0.2">
      <c r="B11" s="263"/>
      <c r="C11" s="355"/>
      <c r="D11" s="354"/>
      <c r="E11" s="354"/>
      <c r="F11" s="354"/>
      <c r="G11" s="354"/>
      <c r="H11" s="354"/>
      <c r="I11" s="354"/>
      <c r="J11" s="354"/>
      <c r="K11" s="354"/>
    </row>
    <row r="12" spans="1:12" ht="39.950000000000003" customHeight="1" x14ac:dyDescent="0.2">
      <c r="B12" s="263"/>
      <c r="C12" s="354"/>
      <c r="D12" s="354"/>
      <c r="E12" s="354"/>
      <c r="F12" s="354"/>
      <c r="G12" s="354"/>
      <c r="H12" s="354"/>
      <c r="I12" s="354"/>
      <c r="J12" s="354"/>
      <c r="K12" s="354"/>
    </row>
    <row r="13" spans="1:12" ht="30" customHeight="1" x14ac:dyDescent="0.2"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2" ht="15" x14ac:dyDescent="0.2">
      <c r="B14" s="356"/>
      <c r="C14" s="356"/>
      <c r="D14" s="356"/>
      <c r="E14" s="356"/>
      <c r="F14" s="356"/>
      <c r="G14" s="356"/>
      <c r="H14" s="356"/>
      <c r="I14" s="356"/>
      <c r="J14" s="356"/>
      <c r="K14" s="356"/>
    </row>
  </sheetData>
  <mergeCells count="13">
    <mergeCell ref="B14:K14"/>
    <mergeCell ref="C5:K5"/>
    <mergeCell ref="C6:K6"/>
    <mergeCell ref="C7:K7"/>
    <mergeCell ref="C10:K10"/>
    <mergeCell ref="C12:K12"/>
    <mergeCell ref="C8:K8"/>
    <mergeCell ref="C9:K9"/>
    <mergeCell ref="A1:B1"/>
    <mergeCell ref="C1:L1"/>
    <mergeCell ref="C3:K3"/>
    <mergeCell ref="C4:K4"/>
    <mergeCell ref="C11:K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3"/>
  <sheetViews>
    <sheetView zoomScale="110" zoomScaleNormal="110" workbookViewId="0">
      <selection activeCell="D48" sqref="D48"/>
    </sheetView>
  </sheetViews>
  <sheetFormatPr defaultColWidth="9.140625" defaultRowHeight="12.75" x14ac:dyDescent="0.2"/>
  <cols>
    <col min="1" max="1" width="5" style="113" customWidth="1"/>
    <col min="2" max="2" width="8.42578125" style="113" customWidth="1"/>
    <col min="3" max="3" width="7.85546875" style="113" customWidth="1"/>
    <col min="4" max="4" width="62.85546875" style="113" customWidth="1"/>
    <col min="5" max="5" width="12.5703125" style="117" customWidth="1"/>
    <col min="6" max="6" width="12.42578125" style="118" customWidth="1"/>
    <col min="7" max="7" width="12.140625" style="113" customWidth="1"/>
    <col min="8" max="8" width="10.5703125" style="113" customWidth="1"/>
    <col min="9" max="9" width="12.140625" style="117" customWidth="1"/>
    <col min="10" max="11" width="12.7109375" style="113" customWidth="1"/>
    <col min="12" max="16384" width="9.140625" style="113"/>
  </cols>
  <sheetData>
    <row r="1" spans="1:11" ht="20.100000000000001" customHeight="1" x14ac:dyDescent="0.2">
      <c r="A1" s="320" t="s">
        <v>251</v>
      </c>
      <c r="B1" s="320"/>
      <c r="C1" s="320" t="s">
        <v>322</v>
      </c>
      <c r="D1" s="320"/>
      <c r="E1" s="320"/>
      <c r="F1" s="320"/>
      <c r="G1" s="320"/>
      <c r="H1" s="228" t="s">
        <v>132</v>
      </c>
      <c r="I1" s="229"/>
    </row>
    <row r="2" spans="1:11" ht="10.5" customHeight="1" x14ac:dyDescent="0.2">
      <c r="H2" s="119"/>
    </row>
    <row r="3" spans="1:11" s="118" customFormat="1" ht="47.45" customHeight="1" x14ac:dyDescent="0.2">
      <c r="A3" s="120" t="s">
        <v>190</v>
      </c>
      <c r="B3" s="120" t="s">
        <v>2</v>
      </c>
      <c r="C3" s="120" t="s">
        <v>191</v>
      </c>
      <c r="D3" s="121" t="s">
        <v>192</v>
      </c>
      <c r="E3" s="123" t="s">
        <v>203</v>
      </c>
      <c r="F3" s="123" t="s">
        <v>204</v>
      </c>
      <c r="G3" s="122" t="s">
        <v>193</v>
      </c>
      <c r="H3" s="123" t="s">
        <v>208</v>
      </c>
      <c r="I3" s="123" t="s">
        <v>194</v>
      </c>
    </row>
    <row r="4" spans="1:11" s="114" customFormat="1" ht="18" customHeight="1" x14ac:dyDescent="0.2">
      <c r="A4" s="124" t="s">
        <v>139</v>
      </c>
      <c r="B4" s="125" t="s">
        <v>195</v>
      </c>
      <c r="C4" s="125"/>
      <c r="D4" s="125"/>
      <c r="E4" s="126"/>
      <c r="F4" s="124"/>
      <c r="G4" s="125"/>
      <c r="H4" s="127" t="e">
        <f>SUM(H5:H14)</f>
        <v>#DIV/0!</v>
      </c>
      <c r="I4" s="128" t="e">
        <f>SUM(I5:I14)</f>
        <v>#DIV/0!</v>
      </c>
    </row>
    <row r="5" spans="1:11" s="135" customFormat="1" ht="16.149999999999999" customHeight="1" x14ac:dyDescent="0.2">
      <c r="A5" s="129"/>
      <c r="B5" s="273"/>
      <c r="C5" s="274"/>
      <c r="D5" s="144" t="s">
        <v>297</v>
      </c>
      <c r="E5" s="132" t="e">
        <f>'ES + EC - Coordenador L1 A L6'!D63/4</f>
        <v>#DIV/0!</v>
      </c>
      <c r="F5" s="130" t="s">
        <v>198</v>
      </c>
      <c r="G5" s="133">
        <v>15</v>
      </c>
      <c r="H5" s="132" t="e">
        <f>E5*G5</f>
        <v>#DIV/0!</v>
      </c>
      <c r="I5" s="134" t="e">
        <f t="shared" ref="I5:I14" si="0">H5/$H$25</f>
        <v>#DIV/0!</v>
      </c>
    </row>
    <row r="6" spans="1:11" s="135" customFormat="1" ht="16.149999999999999" customHeight="1" x14ac:dyDescent="0.2">
      <c r="A6" s="129"/>
      <c r="B6" s="273"/>
      <c r="C6" s="274"/>
      <c r="D6" s="144" t="s">
        <v>298</v>
      </c>
      <c r="E6" s="132" t="e">
        <f>'ES + EC - Ass. Social'!D63/4</f>
        <v>#DIV/0!</v>
      </c>
      <c r="F6" s="130" t="s">
        <v>198</v>
      </c>
      <c r="G6" s="133">
        <v>15</v>
      </c>
      <c r="H6" s="132" t="e">
        <f>E6*G6</f>
        <v>#DIV/0!</v>
      </c>
      <c r="I6" s="134" t="e">
        <f t="shared" si="0"/>
        <v>#DIV/0!</v>
      </c>
    </row>
    <row r="7" spans="1:11" s="135" customFormat="1" ht="16.149999999999999" customHeight="1" x14ac:dyDescent="0.2">
      <c r="A7" s="136"/>
      <c r="B7" s="273"/>
      <c r="C7" s="274"/>
      <c r="D7" s="131" t="s">
        <v>299</v>
      </c>
      <c r="E7" s="137" t="e">
        <f>'ES + EC - Encarregado'!D64</f>
        <v>#DIV/0!</v>
      </c>
      <c r="F7" s="130" t="s">
        <v>198</v>
      </c>
      <c r="G7" s="133">
        <v>12</v>
      </c>
      <c r="H7" s="132" t="e">
        <f>E7*G7</f>
        <v>#DIV/0!</v>
      </c>
      <c r="I7" s="134" t="e">
        <f t="shared" si="0"/>
        <v>#DIV/0!</v>
      </c>
    </row>
    <row r="8" spans="1:11" s="135" customFormat="1" ht="16.149999999999999" customHeight="1" x14ac:dyDescent="0.2">
      <c r="A8" s="136"/>
      <c r="B8" s="273"/>
      <c r="C8" s="274"/>
      <c r="D8" s="131" t="s">
        <v>300</v>
      </c>
      <c r="E8" s="137" t="e">
        <f>'ES + EC - Administrativo'!D64/4</f>
        <v>#DIV/0!</v>
      </c>
      <c r="F8" s="130" t="s">
        <v>198</v>
      </c>
      <c r="G8" s="133">
        <v>15</v>
      </c>
      <c r="H8" s="132" t="e">
        <f t="shared" ref="H8:H14" si="1">E8*G8</f>
        <v>#DIV/0!</v>
      </c>
      <c r="I8" s="134" t="e">
        <f t="shared" si="0"/>
        <v>#DIV/0!</v>
      </c>
    </row>
    <row r="9" spans="1:11" s="135" customFormat="1" ht="16.149999999999999" customHeight="1" x14ac:dyDescent="0.2">
      <c r="A9" s="136"/>
      <c r="B9" s="273"/>
      <c r="C9" s="274"/>
      <c r="D9" s="131" t="s">
        <v>301</v>
      </c>
      <c r="E9" s="137" t="e">
        <f>'ES + EC - Técnico Ambiental'!D64/4</f>
        <v>#DIV/0!</v>
      </c>
      <c r="F9" s="130" t="s">
        <v>198</v>
      </c>
      <c r="G9" s="133">
        <v>15</v>
      </c>
      <c r="H9" s="132" t="e">
        <f t="shared" si="1"/>
        <v>#DIV/0!</v>
      </c>
      <c r="I9" s="134" t="e">
        <f t="shared" si="0"/>
        <v>#DIV/0!</v>
      </c>
    </row>
    <row r="10" spans="1:11" s="135" customFormat="1" ht="16.149999999999999" customHeight="1" x14ac:dyDescent="0.2">
      <c r="A10" s="136"/>
      <c r="B10" s="273"/>
      <c r="C10" s="274"/>
      <c r="D10" s="131" t="s">
        <v>302</v>
      </c>
      <c r="E10" s="137" t="e">
        <f>'ES + EC - Auxiliar carpinteiro'!D64</f>
        <v>#DIV/0!</v>
      </c>
      <c r="F10" s="130" t="s">
        <v>198</v>
      </c>
      <c r="G10" s="133">
        <v>12</v>
      </c>
      <c r="H10" s="132" t="e">
        <f t="shared" si="1"/>
        <v>#DIV/0!</v>
      </c>
      <c r="I10" s="134" t="e">
        <f t="shared" si="0"/>
        <v>#DIV/0!</v>
      </c>
    </row>
    <row r="11" spans="1:11" s="135" customFormat="1" ht="16.149999999999999" customHeight="1" x14ac:dyDescent="0.2">
      <c r="A11" s="136"/>
      <c r="B11" s="273"/>
      <c r="C11" s="274"/>
      <c r="D11" s="131" t="s">
        <v>259</v>
      </c>
      <c r="E11" s="137" t="e">
        <f>'ES + EC - Pedreiro'!D64</f>
        <v>#DIV/0!</v>
      </c>
      <c r="F11" s="130" t="s">
        <v>198</v>
      </c>
      <c r="G11" s="133">
        <v>12</v>
      </c>
      <c r="H11" s="132" t="e">
        <f t="shared" si="1"/>
        <v>#DIV/0!</v>
      </c>
      <c r="I11" s="134" t="e">
        <f t="shared" si="0"/>
        <v>#DIV/0!</v>
      </c>
    </row>
    <row r="12" spans="1:11" s="135" customFormat="1" ht="16.149999999999999" customHeight="1" x14ac:dyDescent="0.2">
      <c r="A12" s="136"/>
      <c r="B12" s="273"/>
      <c r="C12" s="274"/>
      <c r="D12" s="131" t="s">
        <v>289</v>
      </c>
      <c r="E12" s="137" t="e">
        <f>'ES + EC - Auxiliar'!$D$64</f>
        <v>#DIV/0!</v>
      </c>
      <c r="F12" s="130" t="s">
        <v>198</v>
      </c>
      <c r="G12" s="133">
        <v>12</v>
      </c>
      <c r="H12" s="132" t="e">
        <f t="shared" si="1"/>
        <v>#DIV/0!</v>
      </c>
      <c r="I12" s="134" t="e">
        <f t="shared" si="0"/>
        <v>#DIV/0!</v>
      </c>
    </row>
    <row r="13" spans="1:11" s="135" customFormat="1" ht="16.149999999999999" customHeight="1" x14ac:dyDescent="0.2">
      <c r="A13" s="136"/>
      <c r="B13" s="273"/>
      <c r="C13" s="274"/>
      <c r="D13" s="131" t="s">
        <v>289</v>
      </c>
      <c r="E13" s="137" t="e">
        <f>'ES + EC - Auxiliar'!$D$64</f>
        <v>#DIV/0!</v>
      </c>
      <c r="F13" s="130" t="s">
        <v>198</v>
      </c>
      <c r="G13" s="133">
        <v>12</v>
      </c>
      <c r="H13" s="132" t="e">
        <f t="shared" si="1"/>
        <v>#DIV/0!</v>
      </c>
      <c r="I13" s="134" t="e">
        <f t="shared" si="0"/>
        <v>#DIV/0!</v>
      </c>
    </row>
    <row r="14" spans="1:11" s="135" customFormat="1" ht="16.149999999999999" customHeight="1" x14ac:dyDescent="0.2">
      <c r="A14" s="136"/>
      <c r="B14" s="273"/>
      <c r="C14" s="274"/>
      <c r="D14" s="131" t="s">
        <v>289</v>
      </c>
      <c r="E14" s="137" t="e">
        <f>'ES + EC - Auxiliar'!$D$64</f>
        <v>#DIV/0!</v>
      </c>
      <c r="F14" s="130" t="s">
        <v>198</v>
      </c>
      <c r="G14" s="133">
        <v>12</v>
      </c>
      <c r="H14" s="132" t="e">
        <f t="shared" si="1"/>
        <v>#DIV/0!</v>
      </c>
      <c r="I14" s="134" t="e">
        <f t="shared" si="0"/>
        <v>#DIV/0!</v>
      </c>
    </row>
    <row r="15" spans="1:11" s="135" customFormat="1" ht="9.9499999999999993" customHeight="1" x14ac:dyDescent="0.2">
      <c r="A15" s="146"/>
      <c r="B15" s="147"/>
      <c r="C15" s="148"/>
      <c r="D15" s="149"/>
      <c r="E15" s="150"/>
      <c r="F15" s="148"/>
      <c r="G15" s="151"/>
      <c r="H15" s="150"/>
      <c r="I15" s="152"/>
    </row>
    <row r="16" spans="1:11" s="114" customFormat="1" ht="18" customHeight="1" x14ac:dyDescent="0.2">
      <c r="A16" s="138" t="s">
        <v>140</v>
      </c>
      <c r="B16" s="139" t="s">
        <v>196</v>
      </c>
      <c r="C16" s="139"/>
      <c r="D16" s="139"/>
      <c r="E16" s="140" t="s">
        <v>237</v>
      </c>
      <c r="F16" s="138"/>
      <c r="G16" s="139"/>
      <c r="H16" s="145">
        <f>SUM(H17:H23)</f>
        <v>0</v>
      </c>
      <c r="I16" s="128" t="e">
        <f>SUM(I17:I23)</f>
        <v>#DIV/0!</v>
      </c>
      <c r="K16" s="175"/>
    </row>
    <row r="17" spans="1:9" s="135" customFormat="1" ht="20.100000000000001" customHeight="1" x14ac:dyDescent="0.2">
      <c r="A17" s="129"/>
      <c r="B17" s="275"/>
      <c r="C17" s="276"/>
      <c r="D17" s="144" t="str">
        <f>'[1]Equipamentos Investimentos'!B30</f>
        <v>Veículo leve Pick Up 4x4 - 147 kW</v>
      </c>
      <c r="E17" s="278"/>
      <c r="F17" s="130" t="s">
        <v>198</v>
      </c>
      <c r="G17" s="143">
        <v>15</v>
      </c>
      <c r="H17" s="132">
        <f>E17*G17</f>
        <v>0</v>
      </c>
      <c r="I17" s="134" t="e">
        <f t="shared" ref="I17:I23" si="2">H17/$H$25</f>
        <v>#DIV/0!</v>
      </c>
    </row>
    <row r="18" spans="1:9" s="135" customFormat="1" ht="43.5" customHeight="1" x14ac:dyDescent="0.2">
      <c r="A18" s="129"/>
      <c r="B18" s="275"/>
      <c r="C18" s="276"/>
      <c r="D18" s="144" t="s">
        <v>303</v>
      </c>
      <c r="E18" s="278"/>
      <c r="F18" s="130" t="s">
        <v>198</v>
      </c>
      <c r="G18" s="143">
        <v>12</v>
      </c>
      <c r="H18" s="132">
        <f t="shared" ref="H18:H21" si="3">E18*G18</f>
        <v>0</v>
      </c>
      <c r="I18" s="134" t="e">
        <f t="shared" si="2"/>
        <v>#DIV/0!</v>
      </c>
    </row>
    <row r="19" spans="1:9" s="135" customFormat="1" ht="54" customHeight="1" x14ac:dyDescent="0.2">
      <c r="A19" s="129"/>
      <c r="B19" s="275"/>
      <c r="C19" s="276"/>
      <c r="D19" s="144" t="s">
        <v>304</v>
      </c>
      <c r="E19" s="278"/>
      <c r="F19" s="130" t="s">
        <v>198</v>
      </c>
      <c r="G19" s="143">
        <v>12</v>
      </c>
      <c r="H19" s="132">
        <f t="shared" si="3"/>
        <v>0</v>
      </c>
      <c r="I19" s="134" t="e">
        <f t="shared" si="2"/>
        <v>#DIV/0!</v>
      </c>
    </row>
    <row r="20" spans="1:9" s="135" customFormat="1" ht="16.149999999999999" customHeight="1" x14ac:dyDescent="0.2">
      <c r="A20" s="129"/>
      <c r="B20" s="275"/>
      <c r="C20" s="276"/>
      <c r="D20" s="141" t="s">
        <v>305</v>
      </c>
      <c r="E20" s="278"/>
      <c r="F20" s="130" t="s">
        <v>198</v>
      </c>
      <c r="G20" s="143">
        <v>12</v>
      </c>
      <c r="H20" s="132">
        <f t="shared" si="3"/>
        <v>0</v>
      </c>
      <c r="I20" s="134" t="e">
        <f t="shared" si="2"/>
        <v>#DIV/0!</v>
      </c>
    </row>
    <row r="21" spans="1:9" s="135" customFormat="1" ht="16.149999999999999" customHeight="1" x14ac:dyDescent="0.2">
      <c r="A21" s="129"/>
      <c r="B21" s="275"/>
      <c r="C21" s="276"/>
      <c r="D21" s="141" t="s">
        <v>265</v>
      </c>
      <c r="E21" s="278"/>
      <c r="F21" s="130" t="s">
        <v>198</v>
      </c>
      <c r="G21" s="143">
        <v>15</v>
      </c>
      <c r="H21" s="132">
        <f t="shared" si="3"/>
        <v>0</v>
      </c>
      <c r="I21" s="134" t="e">
        <f t="shared" si="2"/>
        <v>#DIV/0!</v>
      </c>
    </row>
    <row r="22" spans="1:9" s="135" customFormat="1" ht="16.149999999999999" customHeight="1" x14ac:dyDescent="0.2">
      <c r="A22" s="129"/>
      <c r="B22" s="275"/>
      <c r="C22" s="276"/>
      <c r="D22" s="141" t="s">
        <v>207</v>
      </c>
      <c r="E22" s="278"/>
      <c r="F22" s="130" t="s">
        <v>198</v>
      </c>
      <c r="G22" s="143">
        <v>12</v>
      </c>
      <c r="H22" s="132">
        <f t="shared" ref="H22:H23" si="4">E22*G22</f>
        <v>0</v>
      </c>
      <c r="I22" s="134" t="e">
        <f t="shared" si="2"/>
        <v>#DIV/0!</v>
      </c>
    </row>
    <row r="23" spans="1:9" s="135" customFormat="1" ht="16.149999999999999" customHeight="1" x14ac:dyDescent="0.2">
      <c r="A23" s="136"/>
      <c r="B23" s="275"/>
      <c r="C23" s="277"/>
      <c r="D23" s="141" t="s">
        <v>202</v>
      </c>
      <c r="E23" s="278"/>
      <c r="F23" s="130" t="s">
        <v>198</v>
      </c>
      <c r="G23" s="143">
        <v>12</v>
      </c>
      <c r="H23" s="132">
        <f t="shared" si="4"/>
        <v>0</v>
      </c>
      <c r="I23" s="134" t="e">
        <f t="shared" si="2"/>
        <v>#DIV/0!</v>
      </c>
    </row>
    <row r="24" spans="1:9" s="135" customFormat="1" ht="9.9499999999999993" customHeight="1" thickBot="1" x14ac:dyDescent="0.25">
      <c r="A24" s="153"/>
      <c r="B24" s="147"/>
      <c r="C24" s="148"/>
      <c r="D24" s="149"/>
      <c r="E24" s="154"/>
      <c r="F24" s="155"/>
      <c r="G24" s="156"/>
      <c r="H24" s="150"/>
      <c r="I24" s="157"/>
    </row>
    <row r="25" spans="1:9" s="135" customFormat="1" ht="20.25" customHeight="1" thickBot="1" x14ac:dyDescent="0.25">
      <c r="A25" s="158"/>
      <c r="B25" s="159"/>
      <c r="C25" s="160"/>
      <c r="D25" s="161"/>
      <c r="E25" s="162"/>
      <c r="F25" s="163" t="s">
        <v>21</v>
      </c>
      <c r="G25" s="164"/>
      <c r="H25" s="165" t="e">
        <f>H4+H16</f>
        <v>#DIV/0!</v>
      </c>
      <c r="I25" s="166" t="e">
        <f>I4+I16</f>
        <v>#DIV/0!</v>
      </c>
    </row>
    <row r="26" spans="1:9" ht="15" customHeight="1" x14ac:dyDescent="0.2">
      <c r="A26" s="319"/>
      <c r="B26" s="319"/>
      <c r="C26" s="319"/>
      <c r="D26" s="319"/>
      <c r="E26" s="319"/>
      <c r="F26" s="319"/>
      <c r="G26" s="319"/>
      <c r="H26" s="319"/>
      <c r="I26" s="319"/>
    </row>
    <row r="27" spans="1:9" ht="22.5" customHeight="1" x14ac:dyDescent="0.2">
      <c r="A27" s="262"/>
      <c r="B27" s="262"/>
      <c r="C27" s="262"/>
      <c r="D27" s="262"/>
      <c r="E27" s="262"/>
      <c r="F27" s="262"/>
      <c r="G27" s="262"/>
      <c r="H27" s="262"/>
      <c r="I27" s="262"/>
    </row>
    <row r="28" spans="1:9" ht="18.75" x14ac:dyDescent="0.2">
      <c r="A28" s="321" t="s">
        <v>266</v>
      </c>
      <c r="B28" s="321"/>
      <c r="C28" s="321"/>
      <c r="D28" s="321"/>
      <c r="E28" s="321"/>
      <c r="F28" s="321"/>
      <c r="G28" s="321"/>
      <c r="H28" s="321"/>
      <c r="I28" s="321"/>
    </row>
    <row r="29" spans="1:9" ht="28.5" customHeight="1" x14ac:dyDescent="0.2">
      <c r="A29" s="259" t="s">
        <v>274</v>
      </c>
      <c r="B29" s="259"/>
      <c r="C29" s="259"/>
      <c r="D29" s="260"/>
      <c r="E29" s="261" t="s">
        <v>267</v>
      </c>
      <c r="F29" s="261" t="s">
        <v>204</v>
      </c>
      <c r="G29" s="261" t="s">
        <v>268</v>
      </c>
      <c r="H29" s="261"/>
      <c r="I29" s="261" t="s">
        <v>277</v>
      </c>
    </row>
    <row r="30" spans="1:9" ht="20.100000000000001" customHeight="1" x14ac:dyDescent="0.2">
      <c r="A30" s="305" t="s">
        <v>291</v>
      </c>
      <c r="B30" s="275"/>
      <c r="C30" s="275"/>
      <c r="D30" s="275"/>
      <c r="E30" s="142" t="e">
        <f>H25</f>
        <v>#DIV/0!</v>
      </c>
      <c r="F30" s="249" t="s">
        <v>276</v>
      </c>
      <c r="G30" s="133">
        <v>4</v>
      </c>
      <c r="H30" s="133"/>
      <c r="I30" s="132" t="e">
        <f>E30*G30</f>
        <v>#DIV/0!</v>
      </c>
    </row>
    <row r="31" spans="1:9" ht="20.100000000000001" customHeight="1" x14ac:dyDescent="0.2">
      <c r="A31" s="322" t="s">
        <v>269</v>
      </c>
      <c r="B31" s="322"/>
      <c r="C31" s="322"/>
      <c r="D31" s="322"/>
      <c r="E31" s="250"/>
      <c r="F31" s="251"/>
      <c r="G31" s="252"/>
      <c r="H31" s="250" t="s">
        <v>119</v>
      </c>
      <c r="I31" s="250" t="e">
        <f>I30</f>
        <v>#DIV/0!</v>
      </c>
    </row>
    <row r="32" spans="1:9" x14ac:dyDescent="0.2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 x14ac:dyDescent="0.2">
      <c r="A33" s="253" t="s">
        <v>270</v>
      </c>
      <c r="B33" s="254"/>
      <c r="C33" s="254"/>
      <c r="D33" s="254"/>
      <c r="E33" s="255"/>
      <c r="F33" s="256"/>
      <c r="G33" s="254"/>
      <c r="H33" s="254"/>
      <c r="I33" s="254"/>
    </row>
    <row r="34" spans="1:9" ht="28.9" customHeight="1" x14ac:dyDescent="0.2">
      <c r="A34" s="257" t="s">
        <v>271</v>
      </c>
      <c r="B34" s="318" t="s">
        <v>332</v>
      </c>
      <c r="C34" s="318"/>
      <c r="D34" s="318"/>
      <c r="E34" s="318"/>
      <c r="F34" s="318"/>
      <c r="G34" s="318"/>
      <c r="H34" s="318"/>
      <c r="I34" s="318"/>
    </row>
    <row r="35" spans="1:9" x14ac:dyDescent="0.2">
      <c r="A35" s="257" t="s">
        <v>272</v>
      </c>
      <c r="B35" s="318" t="s">
        <v>275</v>
      </c>
      <c r="C35" s="318"/>
      <c r="D35" s="318"/>
      <c r="E35" s="318"/>
      <c r="F35" s="318"/>
      <c r="G35" s="318"/>
      <c r="H35" s="318"/>
      <c r="I35" s="318"/>
    </row>
    <row r="36" spans="1:9" x14ac:dyDescent="0.2">
      <c r="A36" s="257" t="s">
        <v>273</v>
      </c>
      <c r="B36" s="318" t="s">
        <v>328</v>
      </c>
      <c r="C36" s="318"/>
      <c r="D36" s="318"/>
      <c r="E36" s="318"/>
      <c r="F36" s="318"/>
      <c r="G36" s="318"/>
      <c r="H36" s="318"/>
      <c r="I36" s="318"/>
    </row>
    <row r="37" spans="1:9" x14ac:dyDescent="0.2">
      <c r="A37" s="285" t="s">
        <v>307</v>
      </c>
      <c r="B37" s="286" t="s">
        <v>308</v>
      </c>
      <c r="C37" s="286"/>
      <c r="D37" s="286"/>
      <c r="E37" s="255"/>
      <c r="F37" s="258"/>
      <c r="G37" s="254"/>
      <c r="H37" s="254"/>
      <c r="I37" s="254"/>
    </row>
    <row r="38" spans="1:9" x14ac:dyDescent="0.2">
      <c r="A38" s="285" t="s">
        <v>324</v>
      </c>
      <c r="B38" s="286" t="s">
        <v>325</v>
      </c>
      <c r="C38" s="286"/>
      <c r="D38" s="286"/>
      <c r="E38" s="255"/>
      <c r="F38" s="258"/>
      <c r="G38" s="254"/>
      <c r="H38" s="254"/>
      <c r="I38" s="254"/>
    </row>
    <row r="39" spans="1:9" x14ac:dyDescent="0.2">
      <c r="A39" s="257"/>
      <c r="B39" s="318"/>
      <c r="C39" s="318"/>
      <c r="D39" s="318"/>
      <c r="E39" s="318"/>
      <c r="F39" s="318"/>
      <c r="G39" s="318"/>
      <c r="H39" s="318"/>
      <c r="I39" s="318"/>
    </row>
    <row r="40" spans="1:9" x14ac:dyDescent="0.2">
      <c r="A40" s="257"/>
      <c r="B40" s="318"/>
      <c r="C40" s="318"/>
      <c r="D40" s="318"/>
      <c r="E40" s="318"/>
      <c r="F40" s="318"/>
      <c r="G40" s="318"/>
      <c r="H40" s="318"/>
      <c r="I40" s="318"/>
    </row>
    <row r="41" spans="1:9" x14ac:dyDescent="0.2">
      <c r="A41" s="257"/>
      <c r="B41" s="318"/>
      <c r="C41" s="318"/>
      <c r="D41" s="318"/>
      <c r="E41" s="318"/>
      <c r="F41" s="318"/>
      <c r="G41" s="318"/>
      <c r="H41" s="318"/>
      <c r="I41" s="318"/>
    </row>
    <row r="42" spans="1:9" x14ac:dyDescent="0.2">
      <c r="A42" s="285"/>
      <c r="B42" s="286"/>
      <c r="C42" s="286"/>
      <c r="D42" s="286"/>
      <c r="E42" s="255"/>
      <c r="F42" s="258"/>
      <c r="G42" s="254"/>
      <c r="H42" s="254"/>
      <c r="I42" s="254"/>
    </row>
    <row r="43" spans="1:9" x14ac:dyDescent="0.2">
      <c r="A43" s="253"/>
      <c r="B43" s="254"/>
      <c r="C43" s="254"/>
      <c r="D43" s="254"/>
      <c r="E43" s="255"/>
      <c r="F43" s="256"/>
      <c r="G43" s="254"/>
      <c r="H43" s="254"/>
      <c r="I43" s="254"/>
    </row>
  </sheetData>
  <mergeCells count="11">
    <mergeCell ref="B39:I39"/>
    <mergeCell ref="B40:I40"/>
    <mergeCell ref="B41:I41"/>
    <mergeCell ref="A26:I26"/>
    <mergeCell ref="A1:B1"/>
    <mergeCell ref="C1:G1"/>
    <mergeCell ref="B36:I36"/>
    <mergeCell ref="B34:I34"/>
    <mergeCell ref="B35:I35"/>
    <mergeCell ref="A28:I28"/>
    <mergeCell ref="A31:D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fitToHeight="0" orientation="landscape" r:id="rId1"/>
  <headerFooter>
    <oddFooter>&amp;L&amp;F&amp;C&amp;A&amp;R&amp;P/&amp;N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E8785-DECC-4404-8B0B-E78AF69CD283}">
  <sheetPr>
    <pageSetUpPr fitToPage="1"/>
  </sheetPr>
  <dimension ref="A1:K43"/>
  <sheetViews>
    <sheetView tabSelected="1" topLeftCell="A22" zoomScale="110" zoomScaleNormal="110" workbookViewId="0">
      <selection activeCell="J36" sqref="J36"/>
    </sheetView>
  </sheetViews>
  <sheetFormatPr defaultColWidth="9.140625" defaultRowHeight="12.75" x14ac:dyDescent="0.2"/>
  <cols>
    <col min="1" max="1" width="5" style="113" customWidth="1"/>
    <col min="2" max="2" width="8.42578125" style="113" customWidth="1"/>
    <col min="3" max="3" width="7.85546875" style="113" customWidth="1"/>
    <col min="4" max="4" width="62.85546875" style="113" customWidth="1"/>
    <col min="5" max="5" width="12.5703125" style="117" customWidth="1"/>
    <col min="6" max="6" width="12.42578125" style="118" customWidth="1"/>
    <col min="7" max="7" width="12.140625" style="113" customWidth="1"/>
    <col min="8" max="8" width="10.5703125" style="113" customWidth="1"/>
    <col min="9" max="9" width="12.140625" style="117" customWidth="1"/>
    <col min="10" max="11" width="12.7109375" style="113" customWidth="1"/>
    <col min="12" max="16384" width="9.140625" style="113"/>
  </cols>
  <sheetData>
    <row r="1" spans="1:9" ht="20.100000000000001" customHeight="1" x14ac:dyDescent="0.2">
      <c r="A1" s="320" t="s">
        <v>239</v>
      </c>
      <c r="B1" s="320"/>
      <c r="C1" s="320" t="s">
        <v>295</v>
      </c>
      <c r="D1" s="320"/>
      <c r="E1" s="320"/>
      <c r="F1" s="320"/>
      <c r="G1" s="320"/>
      <c r="H1" s="228" t="s">
        <v>132</v>
      </c>
      <c r="I1" s="246"/>
    </row>
    <row r="2" spans="1:9" ht="10.5" customHeight="1" x14ac:dyDescent="0.2">
      <c r="H2" s="119"/>
    </row>
    <row r="3" spans="1:9" s="118" customFormat="1" ht="47.45" customHeight="1" x14ac:dyDescent="0.2">
      <c r="A3" s="120" t="s">
        <v>190</v>
      </c>
      <c r="B3" s="120" t="s">
        <v>2</v>
      </c>
      <c r="C3" s="120" t="s">
        <v>191</v>
      </c>
      <c r="D3" s="121" t="s">
        <v>192</v>
      </c>
      <c r="E3" s="123" t="s">
        <v>203</v>
      </c>
      <c r="F3" s="123" t="s">
        <v>204</v>
      </c>
      <c r="G3" s="122" t="s">
        <v>193</v>
      </c>
      <c r="H3" s="123" t="s">
        <v>208</v>
      </c>
      <c r="I3" s="123" t="s">
        <v>194</v>
      </c>
    </row>
    <row r="4" spans="1:9" s="114" customFormat="1" ht="18" customHeight="1" x14ac:dyDescent="0.2">
      <c r="A4" s="124" t="s">
        <v>139</v>
      </c>
      <c r="B4" s="125" t="s">
        <v>195</v>
      </c>
      <c r="C4" s="125"/>
      <c r="D4" s="125"/>
      <c r="E4" s="126"/>
      <c r="F4" s="124"/>
      <c r="G4" s="125"/>
      <c r="H4" s="127" t="e">
        <f>SUM(H5:H15)</f>
        <v>#DIV/0!</v>
      </c>
      <c r="I4" s="128" t="e">
        <f>SUM(I5:I15)</f>
        <v>#DIV/0!</v>
      </c>
    </row>
    <row r="5" spans="1:9" s="135" customFormat="1" ht="16.149999999999999" customHeight="1" x14ac:dyDescent="0.2">
      <c r="A5" s="129"/>
      <c r="B5" s="273"/>
      <c r="C5" s="274"/>
      <c r="D5" s="144" t="s">
        <v>297</v>
      </c>
      <c r="E5" s="132" t="e">
        <f>'ES + EC - Coordenador L1 A L6'!D63/4</f>
        <v>#DIV/0!</v>
      </c>
      <c r="F5" s="130" t="s">
        <v>198</v>
      </c>
      <c r="G5" s="133">
        <v>15</v>
      </c>
      <c r="H5" s="132" t="e">
        <f>E5*G5</f>
        <v>#DIV/0!</v>
      </c>
      <c r="I5" s="134" t="e">
        <f t="shared" ref="I5:I15" si="0">H5/$H$26</f>
        <v>#DIV/0!</v>
      </c>
    </row>
    <row r="6" spans="1:9" s="135" customFormat="1" ht="16.149999999999999" customHeight="1" x14ac:dyDescent="0.2">
      <c r="A6" s="129"/>
      <c r="B6" s="273"/>
      <c r="C6" s="274"/>
      <c r="D6" s="144" t="s">
        <v>298</v>
      </c>
      <c r="E6" s="132" t="e">
        <f>'ES + EC - Ass. Social'!D63/4</f>
        <v>#DIV/0!</v>
      </c>
      <c r="F6" s="130" t="s">
        <v>198</v>
      </c>
      <c r="G6" s="133">
        <v>15</v>
      </c>
      <c r="H6" s="132" t="e">
        <f>E6*G6</f>
        <v>#DIV/0!</v>
      </c>
      <c r="I6" s="134" t="e">
        <f t="shared" si="0"/>
        <v>#DIV/0!</v>
      </c>
    </row>
    <row r="7" spans="1:9" s="135" customFormat="1" ht="16.149999999999999" customHeight="1" x14ac:dyDescent="0.2">
      <c r="A7" s="136"/>
      <c r="B7" s="273"/>
      <c r="C7" s="274"/>
      <c r="D7" s="131" t="s">
        <v>299</v>
      </c>
      <c r="E7" s="137" t="e">
        <f>'ES + EC - Encarregado'!D64</f>
        <v>#DIV/0!</v>
      </c>
      <c r="F7" s="130" t="s">
        <v>198</v>
      </c>
      <c r="G7" s="133">
        <v>12</v>
      </c>
      <c r="H7" s="132" t="e">
        <f>E7*G7</f>
        <v>#DIV/0!</v>
      </c>
      <c r="I7" s="134" t="e">
        <f t="shared" si="0"/>
        <v>#DIV/0!</v>
      </c>
    </row>
    <row r="8" spans="1:9" s="135" customFormat="1" ht="16.149999999999999" customHeight="1" x14ac:dyDescent="0.2">
      <c r="A8" s="136"/>
      <c r="B8" s="273"/>
      <c r="C8" s="274"/>
      <c r="D8" s="131" t="s">
        <v>300</v>
      </c>
      <c r="E8" s="137" t="e">
        <f>'ES + EC - Administrativo'!D64/4</f>
        <v>#DIV/0!</v>
      </c>
      <c r="F8" s="130" t="s">
        <v>198</v>
      </c>
      <c r="G8" s="133">
        <v>15</v>
      </c>
      <c r="H8" s="132" t="e">
        <f t="shared" ref="H8:H15" si="1">E8*G8</f>
        <v>#DIV/0!</v>
      </c>
      <c r="I8" s="134" t="e">
        <f t="shared" si="0"/>
        <v>#DIV/0!</v>
      </c>
    </row>
    <row r="9" spans="1:9" s="135" customFormat="1" ht="16.149999999999999" customHeight="1" x14ac:dyDescent="0.2">
      <c r="A9" s="136"/>
      <c r="B9" s="273"/>
      <c r="C9" s="274"/>
      <c r="D9" s="131" t="s">
        <v>301</v>
      </c>
      <c r="E9" s="137" t="e">
        <f>'ES + EC - Técnico Ambiental'!D64/4</f>
        <v>#DIV/0!</v>
      </c>
      <c r="F9" s="130" t="s">
        <v>198</v>
      </c>
      <c r="G9" s="133">
        <v>15</v>
      </c>
      <c r="H9" s="132" t="e">
        <f t="shared" si="1"/>
        <v>#DIV/0!</v>
      </c>
      <c r="I9" s="134" t="e">
        <f t="shared" si="0"/>
        <v>#DIV/0!</v>
      </c>
    </row>
    <row r="10" spans="1:9" s="135" customFormat="1" ht="16.149999999999999" customHeight="1" x14ac:dyDescent="0.2">
      <c r="A10" s="136"/>
      <c r="B10" s="273"/>
      <c r="C10" s="274"/>
      <c r="D10" s="131" t="s">
        <v>302</v>
      </c>
      <c r="E10" s="137" t="e">
        <f>'ES + EC - Auxiliar carpinteiro'!D64</f>
        <v>#DIV/0!</v>
      </c>
      <c r="F10" s="130" t="s">
        <v>198</v>
      </c>
      <c r="G10" s="133">
        <v>12</v>
      </c>
      <c r="H10" s="132" t="e">
        <f t="shared" si="1"/>
        <v>#DIV/0!</v>
      </c>
      <c r="I10" s="134" t="e">
        <f t="shared" si="0"/>
        <v>#DIV/0!</v>
      </c>
    </row>
    <row r="11" spans="1:9" s="135" customFormat="1" ht="16.149999999999999" customHeight="1" x14ac:dyDescent="0.2">
      <c r="A11" s="136"/>
      <c r="B11" s="273"/>
      <c r="C11" s="274"/>
      <c r="D11" s="131" t="s">
        <v>302</v>
      </c>
      <c r="E11" s="137" t="e">
        <f>'ES + EC - Auxiliar carpinteiro'!D64</f>
        <v>#DIV/0!</v>
      </c>
      <c r="F11" s="130" t="s">
        <v>198</v>
      </c>
      <c r="G11" s="133">
        <v>12</v>
      </c>
      <c r="H11" s="132" t="e">
        <f t="shared" si="1"/>
        <v>#DIV/0!</v>
      </c>
      <c r="I11" s="134" t="e">
        <f t="shared" si="0"/>
        <v>#DIV/0!</v>
      </c>
    </row>
    <row r="12" spans="1:9" s="135" customFormat="1" ht="16.149999999999999" customHeight="1" x14ac:dyDescent="0.2">
      <c r="A12" s="136"/>
      <c r="B12" s="273"/>
      <c r="C12" s="274"/>
      <c r="D12" s="131" t="s">
        <v>289</v>
      </c>
      <c r="E12" s="137" t="e">
        <f>'ES + EC - Auxiliar'!$D$64</f>
        <v>#DIV/0!</v>
      </c>
      <c r="F12" s="130" t="s">
        <v>198</v>
      </c>
      <c r="G12" s="133">
        <v>12</v>
      </c>
      <c r="H12" s="132" t="e">
        <f t="shared" si="1"/>
        <v>#DIV/0!</v>
      </c>
      <c r="I12" s="134" t="e">
        <f t="shared" si="0"/>
        <v>#DIV/0!</v>
      </c>
    </row>
    <row r="13" spans="1:9" s="135" customFormat="1" ht="16.149999999999999" customHeight="1" x14ac:dyDescent="0.2">
      <c r="A13" s="136"/>
      <c r="B13" s="273"/>
      <c r="C13" s="274"/>
      <c r="D13" s="131" t="s">
        <v>289</v>
      </c>
      <c r="E13" s="137" t="e">
        <f>'ES + EC - Auxiliar'!$D$64</f>
        <v>#DIV/0!</v>
      </c>
      <c r="F13" s="130" t="s">
        <v>198</v>
      </c>
      <c r="G13" s="133">
        <v>12</v>
      </c>
      <c r="H13" s="132" t="e">
        <f t="shared" si="1"/>
        <v>#DIV/0!</v>
      </c>
      <c r="I13" s="134" t="e">
        <f t="shared" si="0"/>
        <v>#DIV/0!</v>
      </c>
    </row>
    <row r="14" spans="1:9" s="135" customFormat="1" ht="16.149999999999999" customHeight="1" x14ac:dyDescent="0.2">
      <c r="A14" s="136"/>
      <c r="B14" s="273"/>
      <c r="C14" s="274"/>
      <c r="D14" s="131" t="s">
        <v>289</v>
      </c>
      <c r="E14" s="137" t="e">
        <f>'ES + EC - Auxiliar'!$D$64</f>
        <v>#DIV/0!</v>
      </c>
      <c r="F14" s="130" t="s">
        <v>198</v>
      </c>
      <c r="G14" s="133">
        <v>12</v>
      </c>
      <c r="H14" s="132" t="e">
        <f t="shared" si="1"/>
        <v>#DIV/0!</v>
      </c>
      <c r="I14" s="134" t="e">
        <f t="shared" si="0"/>
        <v>#DIV/0!</v>
      </c>
    </row>
    <row r="15" spans="1:9" s="135" customFormat="1" ht="16.149999999999999" customHeight="1" x14ac:dyDescent="0.2">
      <c r="A15" s="136"/>
      <c r="B15" s="273"/>
      <c r="C15" s="274"/>
      <c r="D15" s="131" t="s">
        <v>289</v>
      </c>
      <c r="E15" s="137" t="e">
        <f>'ES + EC - Auxiliar'!$D$64</f>
        <v>#DIV/0!</v>
      </c>
      <c r="F15" s="130" t="s">
        <v>198</v>
      </c>
      <c r="G15" s="133">
        <v>12</v>
      </c>
      <c r="H15" s="132" t="e">
        <f t="shared" si="1"/>
        <v>#DIV/0!</v>
      </c>
      <c r="I15" s="134" t="e">
        <f t="shared" si="0"/>
        <v>#DIV/0!</v>
      </c>
    </row>
    <row r="16" spans="1:9" s="135" customFormat="1" ht="9.9499999999999993" customHeight="1" x14ac:dyDescent="0.2">
      <c r="A16" s="146"/>
      <c r="B16" s="147"/>
      <c r="C16" s="148"/>
      <c r="D16" s="149"/>
      <c r="E16" s="150"/>
      <c r="F16" s="148"/>
      <c r="G16" s="151"/>
      <c r="H16" s="150"/>
      <c r="I16" s="152"/>
    </row>
    <row r="17" spans="1:11" s="114" customFormat="1" ht="18" customHeight="1" x14ac:dyDescent="0.2">
      <c r="A17" s="138" t="s">
        <v>140</v>
      </c>
      <c r="B17" s="139" t="s">
        <v>196</v>
      </c>
      <c r="C17" s="139"/>
      <c r="D17" s="139"/>
      <c r="E17" s="140" t="s">
        <v>237</v>
      </c>
      <c r="F17" s="138"/>
      <c r="G17" s="139"/>
      <c r="H17" s="145">
        <f>SUM(H18:H24)</f>
        <v>0</v>
      </c>
      <c r="I17" s="128" t="e">
        <f>SUM(I18:I24)</f>
        <v>#DIV/0!</v>
      </c>
      <c r="K17" s="175"/>
    </row>
    <row r="18" spans="1:11" s="135" customFormat="1" ht="20.100000000000001" customHeight="1" x14ac:dyDescent="0.2">
      <c r="A18" s="129"/>
      <c r="B18" s="275"/>
      <c r="C18" s="276"/>
      <c r="D18" s="144" t="s">
        <v>327</v>
      </c>
      <c r="E18" s="278"/>
      <c r="F18" s="130" t="s">
        <v>198</v>
      </c>
      <c r="G18" s="143">
        <v>15</v>
      </c>
      <c r="H18" s="132">
        <f>E18*G18</f>
        <v>0</v>
      </c>
      <c r="I18" s="134" t="e">
        <f t="shared" ref="I18:I24" si="2">H18/$H$26</f>
        <v>#DIV/0!</v>
      </c>
    </row>
    <row r="19" spans="1:11" s="135" customFormat="1" ht="43.5" customHeight="1" x14ac:dyDescent="0.2">
      <c r="A19" s="129"/>
      <c r="B19" s="275"/>
      <c r="C19" s="276"/>
      <c r="D19" s="144" t="s">
        <v>303</v>
      </c>
      <c r="E19" s="278"/>
      <c r="F19" s="130" t="s">
        <v>198</v>
      </c>
      <c r="G19" s="143">
        <v>12</v>
      </c>
      <c r="H19" s="132">
        <f t="shared" ref="H19:H24" si="3">E19*G19</f>
        <v>0</v>
      </c>
      <c r="I19" s="134" t="e">
        <f t="shared" si="2"/>
        <v>#DIV/0!</v>
      </c>
    </row>
    <row r="20" spans="1:11" s="135" customFormat="1" ht="54" customHeight="1" x14ac:dyDescent="0.2">
      <c r="A20" s="129"/>
      <c r="B20" s="275"/>
      <c r="C20" s="276"/>
      <c r="D20" s="144" t="s">
        <v>304</v>
      </c>
      <c r="E20" s="278"/>
      <c r="F20" s="130" t="s">
        <v>198</v>
      </c>
      <c r="G20" s="143">
        <v>12</v>
      </c>
      <c r="H20" s="132">
        <f t="shared" si="3"/>
        <v>0</v>
      </c>
      <c r="I20" s="134" t="e">
        <f t="shared" si="2"/>
        <v>#DIV/0!</v>
      </c>
    </row>
    <row r="21" spans="1:11" s="135" customFormat="1" ht="16.149999999999999" customHeight="1" x14ac:dyDescent="0.2">
      <c r="A21" s="129"/>
      <c r="B21" s="275"/>
      <c r="C21" s="276"/>
      <c r="D21" s="141" t="s">
        <v>305</v>
      </c>
      <c r="E21" s="278"/>
      <c r="F21" s="130" t="s">
        <v>198</v>
      </c>
      <c r="G21" s="143">
        <v>12</v>
      </c>
      <c r="H21" s="132">
        <f t="shared" si="3"/>
        <v>0</v>
      </c>
      <c r="I21" s="134" t="e">
        <f t="shared" si="2"/>
        <v>#DIV/0!</v>
      </c>
    </row>
    <row r="22" spans="1:11" s="135" customFormat="1" ht="16.149999999999999" customHeight="1" x14ac:dyDescent="0.2">
      <c r="A22" s="129"/>
      <c r="B22" s="275"/>
      <c r="C22" s="276"/>
      <c r="D22" s="141" t="s">
        <v>265</v>
      </c>
      <c r="E22" s="278"/>
      <c r="F22" s="130" t="s">
        <v>198</v>
      </c>
      <c r="G22" s="143">
        <v>15</v>
      </c>
      <c r="H22" s="132">
        <f t="shared" si="3"/>
        <v>0</v>
      </c>
      <c r="I22" s="134" t="e">
        <f t="shared" si="2"/>
        <v>#DIV/0!</v>
      </c>
    </row>
    <row r="23" spans="1:11" s="135" customFormat="1" ht="16.149999999999999" customHeight="1" x14ac:dyDescent="0.2">
      <c r="A23" s="129"/>
      <c r="B23" s="275"/>
      <c r="C23" s="276"/>
      <c r="D23" s="141" t="s">
        <v>207</v>
      </c>
      <c r="E23" s="278"/>
      <c r="F23" s="130" t="s">
        <v>198</v>
      </c>
      <c r="G23" s="143">
        <v>12</v>
      </c>
      <c r="H23" s="132">
        <f t="shared" si="3"/>
        <v>0</v>
      </c>
      <c r="I23" s="134" t="e">
        <f t="shared" si="2"/>
        <v>#DIV/0!</v>
      </c>
    </row>
    <row r="24" spans="1:11" s="135" customFormat="1" ht="16.149999999999999" customHeight="1" x14ac:dyDescent="0.2">
      <c r="A24" s="136"/>
      <c r="B24" s="275"/>
      <c r="C24" s="277"/>
      <c r="D24" s="141" t="s">
        <v>202</v>
      </c>
      <c r="E24" s="278"/>
      <c r="F24" s="130" t="s">
        <v>198</v>
      </c>
      <c r="G24" s="143">
        <v>12</v>
      </c>
      <c r="H24" s="132">
        <f t="shared" si="3"/>
        <v>0</v>
      </c>
      <c r="I24" s="134" t="e">
        <f t="shared" si="2"/>
        <v>#DIV/0!</v>
      </c>
    </row>
    <row r="25" spans="1:11" s="135" customFormat="1" ht="9.9499999999999993" customHeight="1" thickBot="1" x14ac:dyDescent="0.25">
      <c r="A25" s="153"/>
      <c r="B25" s="147"/>
      <c r="C25" s="148"/>
      <c r="D25" s="149"/>
      <c r="E25" s="154"/>
      <c r="F25" s="155"/>
      <c r="G25" s="156"/>
      <c r="H25" s="150"/>
      <c r="I25" s="157"/>
    </row>
    <row r="26" spans="1:11" s="135" customFormat="1" ht="20.25" customHeight="1" thickBot="1" x14ac:dyDescent="0.25">
      <c r="A26" s="158"/>
      <c r="B26" s="159"/>
      <c r="C26" s="160"/>
      <c r="D26" s="161"/>
      <c r="E26" s="162"/>
      <c r="F26" s="163" t="s">
        <v>21</v>
      </c>
      <c r="G26" s="164"/>
      <c r="H26" s="165" t="e">
        <f>H4+H17</f>
        <v>#DIV/0!</v>
      </c>
      <c r="I26" s="166" t="e">
        <f>I4+I17</f>
        <v>#DIV/0!</v>
      </c>
    </row>
    <row r="27" spans="1:11" ht="15" customHeight="1" x14ac:dyDescent="0.2">
      <c r="A27" s="319"/>
      <c r="B27" s="319"/>
      <c r="C27" s="319"/>
      <c r="D27" s="319"/>
      <c r="E27" s="319"/>
      <c r="F27" s="319"/>
      <c r="G27" s="319"/>
      <c r="H27" s="319"/>
      <c r="I27" s="319"/>
    </row>
    <row r="28" spans="1:11" ht="22.5" customHeight="1" x14ac:dyDescent="0.2">
      <c r="A28" s="262"/>
      <c r="B28" s="262"/>
      <c r="C28" s="262"/>
      <c r="D28" s="262"/>
      <c r="E28" s="262"/>
      <c r="F28" s="262"/>
      <c r="G28" s="262"/>
      <c r="H28" s="262"/>
      <c r="I28" s="262"/>
    </row>
    <row r="29" spans="1:11" ht="18.75" x14ac:dyDescent="0.2">
      <c r="A29" s="321" t="s">
        <v>266</v>
      </c>
      <c r="B29" s="321"/>
      <c r="C29" s="321"/>
      <c r="D29" s="321"/>
      <c r="E29" s="321"/>
      <c r="F29" s="321"/>
      <c r="G29" s="321"/>
      <c r="H29" s="321"/>
      <c r="I29" s="321"/>
    </row>
    <row r="30" spans="1:11" ht="28.5" customHeight="1" x14ac:dyDescent="0.2">
      <c r="A30" s="259" t="s">
        <v>274</v>
      </c>
      <c r="B30" s="259"/>
      <c r="C30" s="259"/>
      <c r="D30" s="260"/>
      <c r="E30" s="261" t="s">
        <v>267</v>
      </c>
      <c r="F30" s="261" t="s">
        <v>204</v>
      </c>
      <c r="G30" s="261" t="s">
        <v>268</v>
      </c>
      <c r="H30" s="261"/>
      <c r="I30" s="261" t="s">
        <v>277</v>
      </c>
    </row>
    <row r="31" spans="1:11" ht="20.100000000000001" customHeight="1" x14ac:dyDescent="0.2">
      <c r="A31" s="248" t="s">
        <v>296</v>
      </c>
      <c r="B31" s="133"/>
      <c r="C31" s="133"/>
      <c r="D31" s="133"/>
      <c r="E31" s="142" t="e">
        <f>H26</f>
        <v>#DIV/0!</v>
      </c>
      <c r="F31" s="249" t="s">
        <v>276</v>
      </c>
      <c r="G31" s="133">
        <v>4</v>
      </c>
      <c r="H31" s="133"/>
      <c r="I31" s="132" t="e">
        <f>E31*G31</f>
        <v>#DIV/0!</v>
      </c>
    </row>
    <row r="32" spans="1:11" ht="20.100000000000001" customHeight="1" x14ac:dyDescent="0.2">
      <c r="A32" s="322" t="s">
        <v>269</v>
      </c>
      <c r="B32" s="322"/>
      <c r="C32" s="322"/>
      <c r="D32" s="322"/>
      <c r="E32" s="250"/>
      <c r="F32" s="251"/>
      <c r="G32" s="252"/>
      <c r="H32" s="250" t="s">
        <v>119</v>
      </c>
      <c r="I32" s="250" t="e">
        <f>I31</f>
        <v>#DIV/0!</v>
      </c>
    </row>
    <row r="33" spans="1:9" x14ac:dyDescent="0.2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x14ac:dyDescent="0.2">
      <c r="A34" s="253" t="s">
        <v>270</v>
      </c>
      <c r="B34" s="254"/>
      <c r="C34" s="254"/>
      <c r="D34" s="254"/>
      <c r="E34" s="255"/>
      <c r="F34" s="256"/>
      <c r="G34" s="254"/>
      <c r="H34" s="254"/>
      <c r="I34" s="254"/>
    </row>
    <row r="35" spans="1:9" ht="28.9" customHeight="1" x14ac:dyDescent="0.2">
      <c r="A35" s="257" t="s">
        <v>271</v>
      </c>
      <c r="B35" s="318" t="s">
        <v>332</v>
      </c>
      <c r="C35" s="318"/>
      <c r="D35" s="318"/>
      <c r="E35" s="318"/>
      <c r="F35" s="318"/>
      <c r="G35" s="318"/>
      <c r="H35" s="318"/>
      <c r="I35" s="318"/>
    </row>
    <row r="36" spans="1:9" x14ac:dyDescent="0.2">
      <c r="A36" s="257" t="s">
        <v>272</v>
      </c>
      <c r="B36" s="318" t="s">
        <v>275</v>
      </c>
      <c r="C36" s="318"/>
      <c r="D36" s="318"/>
      <c r="E36" s="318"/>
      <c r="F36" s="318"/>
      <c r="G36" s="318"/>
      <c r="H36" s="318"/>
      <c r="I36" s="318"/>
    </row>
    <row r="37" spans="1:9" x14ac:dyDescent="0.2">
      <c r="A37" s="257" t="s">
        <v>273</v>
      </c>
      <c r="B37" s="318" t="s">
        <v>328</v>
      </c>
      <c r="C37" s="318"/>
      <c r="D37" s="318"/>
      <c r="E37" s="318"/>
      <c r="F37" s="318"/>
      <c r="G37" s="318"/>
      <c r="H37" s="318"/>
      <c r="I37" s="318"/>
    </row>
    <row r="38" spans="1:9" x14ac:dyDescent="0.2">
      <c r="A38" s="285" t="s">
        <v>307</v>
      </c>
      <c r="B38" s="286" t="s">
        <v>308</v>
      </c>
      <c r="C38" s="286"/>
      <c r="D38" s="286"/>
      <c r="E38" s="255"/>
      <c r="F38" s="258"/>
      <c r="G38" s="254"/>
      <c r="H38" s="254"/>
      <c r="I38" s="254"/>
    </row>
    <row r="39" spans="1:9" x14ac:dyDescent="0.2">
      <c r="A39" s="257"/>
      <c r="B39" s="318"/>
      <c r="C39" s="318"/>
      <c r="D39" s="318"/>
      <c r="E39" s="318"/>
      <c r="F39" s="318"/>
      <c r="G39" s="318"/>
      <c r="H39" s="318"/>
      <c r="I39" s="318"/>
    </row>
    <row r="40" spans="1:9" x14ac:dyDescent="0.2">
      <c r="A40" s="257"/>
      <c r="B40" s="318"/>
      <c r="C40" s="318"/>
      <c r="D40" s="318"/>
      <c r="E40" s="318"/>
      <c r="F40" s="318"/>
      <c r="G40" s="318"/>
      <c r="H40" s="318"/>
      <c r="I40" s="318"/>
    </row>
    <row r="41" spans="1:9" x14ac:dyDescent="0.2">
      <c r="A41" s="257"/>
      <c r="B41" s="318"/>
      <c r="C41" s="318"/>
      <c r="D41" s="318"/>
      <c r="E41" s="318"/>
      <c r="F41" s="318"/>
      <c r="G41" s="318"/>
      <c r="H41" s="318"/>
      <c r="I41" s="318"/>
    </row>
    <row r="42" spans="1:9" x14ac:dyDescent="0.2">
      <c r="A42" s="285"/>
      <c r="B42" s="286"/>
      <c r="C42" s="286"/>
      <c r="D42" s="286"/>
      <c r="E42" s="255"/>
      <c r="F42" s="258"/>
      <c r="G42" s="254"/>
      <c r="H42" s="254"/>
      <c r="I42" s="254"/>
    </row>
    <row r="43" spans="1:9" x14ac:dyDescent="0.2">
      <c r="A43" s="253"/>
      <c r="B43" s="254"/>
      <c r="C43" s="254"/>
      <c r="D43" s="254"/>
      <c r="E43" s="255"/>
      <c r="F43" s="256"/>
      <c r="G43" s="254"/>
      <c r="H43" s="254"/>
      <c r="I43" s="254"/>
    </row>
  </sheetData>
  <mergeCells count="11">
    <mergeCell ref="B39:I39"/>
    <mergeCell ref="B40:I40"/>
    <mergeCell ref="B41:I41"/>
    <mergeCell ref="B36:I36"/>
    <mergeCell ref="B37:I37"/>
    <mergeCell ref="B35:I35"/>
    <mergeCell ref="A1:B1"/>
    <mergeCell ref="C1:G1"/>
    <mergeCell ref="A27:I27"/>
    <mergeCell ref="A29:I29"/>
    <mergeCell ref="A32:D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fitToHeight="0" orientation="landscape" r:id="rId1"/>
  <headerFooter>
    <oddFooter>&amp;L&amp;F&amp;C&amp;A&amp;R&amp;P/&amp;N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2"/>
  <sheetViews>
    <sheetView topLeftCell="A19" workbookViewId="0">
      <selection activeCell="D44" sqref="D44"/>
    </sheetView>
  </sheetViews>
  <sheetFormatPr defaultColWidth="9.140625" defaultRowHeight="12.75" x14ac:dyDescent="0.2"/>
  <cols>
    <col min="1" max="1" width="5" style="118" customWidth="1"/>
    <col min="2" max="2" width="8.42578125" style="113" customWidth="1"/>
    <col min="3" max="3" width="17.28515625" style="113" customWidth="1"/>
    <col min="4" max="4" width="46.42578125" style="113" customWidth="1"/>
    <col min="5" max="5" width="12.5703125" style="117" customWidth="1"/>
    <col min="6" max="6" width="12.42578125" style="118" customWidth="1"/>
    <col min="7" max="7" width="12.140625" style="113" customWidth="1"/>
    <col min="8" max="8" width="10.5703125" style="113" customWidth="1"/>
    <col min="9" max="9" width="12.140625" style="117" customWidth="1"/>
    <col min="10" max="11" width="12.7109375" style="113" customWidth="1"/>
    <col min="12" max="16384" width="9.140625" style="113"/>
  </cols>
  <sheetData>
    <row r="1" spans="1:9" ht="20.100000000000001" customHeight="1" x14ac:dyDescent="0.2">
      <c r="A1" s="320" t="s">
        <v>240</v>
      </c>
      <c r="B1" s="320"/>
      <c r="C1" s="320" t="s">
        <v>323</v>
      </c>
      <c r="D1" s="320"/>
      <c r="E1" s="320"/>
      <c r="F1" s="320"/>
      <c r="G1" s="320"/>
      <c r="H1" s="228" t="s">
        <v>132</v>
      </c>
      <c r="I1" s="229"/>
    </row>
    <row r="2" spans="1:9" ht="9.75" customHeight="1" x14ac:dyDescent="0.2">
      <c r="H2" s="119"/>
    </row>
    <row r="3" spans="1:9" s="118" customFormat="1" ht="47.45" customHeight="1" x14ac:dyDescent="0.2">
      <c r="A3" s="230" t="s">
        <v>190</v>
      </c>
      <c r="B3" s="230" t="s">
        <v>2</v>
      </c>
      <c r="C3" s="230" t="s">
        <v>191</v>
      </c>
      <c r="D3" s="231" t="s">
        <v>192</v>
      </c>
      <c r="E3" s="232" t="s">
        <v>234</v>
      </c>
      <c r="F3" s="232" t="s">
        <v>204</v>
      </c>
      <c r="G3" s="232" t="s">
        <v>235</v>
      </c>
      <c r="H3" s="232" t="s">
        <v>208</v>
      </c>
      <c r="I3" s="232" t="s">
        <v>194</v>
      </c>
    </row>
    <row r="4" spans="1:9" ht="15" x14ac:dyDescent="0.25">
      <c r="A4" s="233"/>
      <c r="B4" s="234"/>
      <c r="C4" s="235"/>
      <c r="D4" s="234"/>
      <c r="E4" s="236"/>
      <c r="F4" s="237"/>
      <c r="G4" s="238"/>
      <c r="H4" s="235"/>
      <c r="I4" s="236"/>
    </row>
    <row r="5" spans="1:9" s="114" customFormat="1" ht="15" customHeight="1" x14ac:dyDescent="0.2">
      <c r="A5" s="138" t="s">
        <v>139</v>
      </c>
      <c r="B5" s="170" t="s">
        <v>210</v>
      </c>
      <c r="C5" s="170"/>
      <c r="D5" s="170"/>
      <c r="E5" s="140" t="s">
        <v>236</v>
      </c>
      <c r="F5" s="138"/>
      <c r="G5" s="167"/>
      <c r="H5" s="167">
        <f>SUM(H7:H15)</f>
        <v>0</v>
      </c>
      <c r="I5" s="177" t="e">
        <f>SUM(I9:I12)</f>
        <v>#DIV/0!</v>
      </c>
    </row>
    <row r="6" spans="1:9" s="114" customFormat="1" ht="15" customHeight="1" x14ac:dyDescent="0.2">
      <c r="A6" s="264" t="s">
        <v>286</v>
      </c>
      <c r="B6" s="175" t="s">
        <v>285</v>
      </c>
      <c r="E6" s="115"/>
      <c r="F6" s="116"/>
      <c r="I6" s="168"/>
    </row>
    <row r="7" spans="1:9" s="114" customFormat="1" ht="15" customHeight="1" x14ac:dyDescent="0.2">
      <c r="A7" s="116"/>
      <c r="B7" s="279"/>
      <c r="C7" s="280"/>
      <c r="D7" s="114" t="s">
        <v>216</v>
      </c>
      <c r="E7" s="283"/>
      <c r="F7" s="168" t="s">
        <v>209</v>
      </c>
      <c r="G7" s="176">
        <f>80*12</f>
        <v>960</v>
      </c>
      <c r="H7" s="169">
        <f>E7*G7</f>
        <v>0</v>
      </c>
      <c r="I7" s="178" t="e">
        <f>H7/$H$24</f>
        <v>#DIV/0!</v>
      </c>
    </row>
    <row r="8" spans="1:9" s="114" customFormat="1" x14ac:dyDescent="0.2">
      <c r="A8" s="184" t="s">
        <v>287</v>
      </c>
      <c r="B8" s="175" t="s">
        <v>211</v>
      </c>
      <c r="E8" s="115"/>
      <c r="F8" s="116"/>
      <c r="I8" s="168"/>
    </row>
    <row r="9" spans="1:9" s="114" customFormat="1" ht="30.75" customHeight="1" x14ac:dyDescent="0.2">
      <c r="A9" s="116"/>
      <c r="B9" s="281"/>
      <c r="C9" s="282"/>
      <c r="D9" s="114" t="s">
        <v>219</v>
      </c>
      <c r="E9" s="283"/>
      <c r="F9" s="168" t="s">
        <v>212</v>
      </c>
      <c r="G9" s="176">
        <f>3/4</f>
        <v>0.75</v>
      </c>
      <c r="H9" s="169">
        <f>E9*G9</f>
        <v>0</v>
      </c>
      <c r="I9" s="178" t="e">
        <f>H9/$H$24</f>
        <v>#DIV/0!</v>
      </c>
    </row>
    <row r="10" spans="1:9" s="114" customFormat="1" ht="51" x14ac:dyDescent="0.2">
      <c r="A10" s="116"/>
      <c r="B10" s="281"/>
      <c r="C10" s="282"/>
      <c r="D10" s="265" t="s">
        <v>221</v>
      </c>
      <c r="E10" s="283"/>
      <c r="F10" s="168" t="s">
        <v>213</v>
      </c>
      <c r="G10" s="180">
        <f>30/4</f>
        <v>7.5</v>
      </c>
      <c r="H10" s="169">
        <f t="shared" ref="H10:H12" si="0">E10*G10</f>
        <v>0</v>
      </c>
      <c r="I10" s="178" t="e">
        <f>H10/$H$24</f>
        <v>#DIV/0!</v>
      </c>
    </row>
    <row r="11" spans="1:9" s="114" customFormat="1" ht="25.5" x14ac:dyDescent="0.2">
      <c r="A11" s="116"/>
      <c r="B11" s="281"/>
      <c r="C11" s="282"/>
      <c r="D11" s="265" t="s">
        <v>223</v>
      </c>
      <c r="E11" s="283"/>
      <c r="F11" s="168" t="s">
        <v>213</v>
      </c>
      <c r="G11" s="180">
        <f>30/4</f>
        <v>7.5</v>
      </c>
      <c r="H11" s="169">
        <f t="shared" si="0"/>
        <v>0</v>
      </c>
      <c r="I11" s="178" t="e">
        <f>H11/$H$24</f>
        <v>#DIV/0!</v>
      </c>
    </row>
    <row r="12" spans="1:9" s="114" customFormat="1" ht="15" customHeight="1" x14ac:dyDescent="0.2">
      <c r="A12" s="116"/>
      <c r="B12" s="281"/>
      <c r="C12" s="282"/>
      <c r="D12" s="114" t="s">
        <v>225</v>
      </c>
      <c r="E12" s="283"/>
      <c r="F12" s="168" t="s">
        <v>209</v>
      </c>
      <c r="G12" s="180">
        <f>30/4</f>
        <v>7.5</v>
      </c>
      <c r="H12" s="169">
        <f t="shared" si="0"/>
        <v>0</v>
      </c>
      <c r="I12" s="178" t="e">
        <f>H12/$H$24</f>
        <v>#DIV/0!</v>
      </c>
    </row>
    <row r="13" spans="1:9" s="114" customFormat="1" ht="15" customHeight="1" x14ac:dyDescent="0.2">
      <c r="A13" s="116"/>
      <c r="C13" s="169"/>
      <c r="E13" s="171"/>
      <c r="F13" s="168"/>
      <c r="G13" s="172"/>
      <c r="H13" s="169"/>
      <c r="I13" s="168"/>
    </row>
    <row r="14" spans="1:9" s="114" customFormat="1" x14ac:dyDescent="0.2">
      <c r="A14" s="184" t="s">
        <v>288</v>
      </c>
      <c r="B14" s="175" t="s">
        <v>214</v>
      </c>
      <c r="E14" s="171"/>
      <c r="F14" s="168"/>
      <c r="G14" s="176"/>
      <c r="H14" s="169"/>
      <c r="I14" s="178"/>
    </row>
    <row r="15" spans="1:9" s="114" customFormat="1" ht="15" customHeight="1" x14ac:dyDescent="0.2">
      <c r="A15" s="116"/>
      <c r="B15" s="279"/>
      <c r="C15" s="280"/>
      <c r="D15" s="114" t="s">
        <v>226</v>
      </c>
      <c r="E15" s="283"/>
      <c r="F15" s="168" t="s">
        <v>227</v>
      </c>
      <c r="G15" s="176">
        <v>12</v>
      </c>
      <c r="H15" s="169">
        <f t="shared" ref="H15" si="1">E15*G15</f>
        <v>0</v>
      </c>
      <c r="I15" s="178" t="e">
        <f>H15/$H$24</f>
        <v>#DIV/0!</v>
      </c>
    </row>
    <row r="16" spans="1:9" s="114" customFormat="1" ht="15" customHeight="1" x14ac:dyDescent="0.2">
      <c r="A16" s="116"/>
      <c r="C16" s="169"/>
      <c r="E16" s="171"/>
      <c r="F16" s="168"/>
      <c r="G16" s="172"/>
      <c r="H16" s="169"/>
      <c r="I16" s="168"/>
    </row>
    <row r="17" spans="1:9" s="114" customFormat="1" ht="15" customHeight="1" x14ac:dyDescent="0.2">
      <c r="A17" s="138" t="s">
        <v>140</v>
      </c>
      <c r="B17" s="170" t="s">
        <v>196</v>
      </c>
      <c r="C17" s="170"/>
      <c r="D17" s="170"/>
      <c r="E17" s="140" t="s">
        <v>237</v>
      </c>
      <c r="F17" s="138"/>
      <c r="G17" s="167"/>
      <c r="H17" s="167">
        <f>SUM(H18:H22)</f>
        <v>0</v>
      </c>
      <c r="I17" s="177" t="e">
        <f>SUM(I18:I22)</f>
        <v>#DIV/0!</v>
      </c>
    </row>
    <row r="18" spans="1:9" s="114" customFormat="1" ht="15" customHeight="1" x14ac:dyDescent="0.2">
      <c r="A18" s="116"/>
      <c r="B18" s="284"/>
      <c r="C18" s="284"/>
      <c r="D18" s="169" t="s">
        <v>228</v>
      </c>
      <c r="E18" s="283"/>
      <c r="F18" s="168" t="s">
        <v>227</v>
      </c>
      <c r="G18" s="180">
        <v>125</v>
      </c>
      <c r="H18" s="169">
        <f t="shared" ref="H18:H22" si="2">E18*G18</f>
        <v>0</v>
      </c>
      <c r="I18" s="178" t="e">
        <f>H18/$H$24</f>
        <v>#DIV/0!</v>
      </c>
    </row>
    <row r="19" spans="1:9" s="114" customFormat="1" ht="15" customHeight="1" x14ac:dyDescent="0.2">
      <c r="A19" s="116"/>
      <c r="B19" s="284"/>
      <c r="C19" s="284"/>
      <c r="D19" s="169" t="s">
        <v>200</v>
      </c>
      <c r="E19" s="283"/>
      <c r="F19" s="168" t="s">
        <v>229</v>
      </c>
      <c r="G19" s="180">
        <f>10*12</f>
        <v>120</v>
      </c>
      <c r="H19" s="169">
        <f t="shared" si="2"/>
        <v>0</v>
      </c>
      <c r="I19" s="178" t="e">
        <f>H19/$H$24</f>
        <v>#DIV/0!</v>
      </c>
    </row>
    <row r="20" spans="1:9" s="114" customFormat="1" ht="15" customHeight="1" x14ac:dyDescent="0.2">
      <c r="A20" s="116"/>
      <c r="B20" s="284"/>
      <c r="C20" s="284"/>
      <c r="D20" s="169" t="s">
        <v>201</v>
      </c>
      <c r="E20" s="283"/>
      <c r="F20" s="168" t="s">
        <v>230</v>
      </c>
      <c r="G20" s="180">
        <f>100*12</f>
        <v>1200</v>
      </c>
      <c r="H20" s="169">
        <f t="shared" si="2"/>
        <v>0</v>
      </c>
      <c r="I20" s="178" t="e">
        <f>H20/$H$24</f>
        <v>#DIV/0!</v>
      </c>
    </row>
    <row r="21" spans="1:9" s="114" customFormat="1" x14ac:dyDescent="0.2">
      <c r="A21" s="116"/>
      <c r="B21" s="284"/>
      <c r="C21" s="284"/>
      <c r="D21" s="169" t="s">
        <v>231</v>
      </c>
      <c r="E21" s="283"/>
      <c r="F21" s="168" t="s">
        <v>230</v>
      </c>
      <c r="G21" s="180">
        <f>12*3*10</f>
        <v>360</v>
      </c>
      <c r="H21" s="169">
        <f t="shared" si="2"/>
        <v>0</v>
      </c>
      <c r="I21" s="178" t="e">
        <f>H21/$H$24</f>
        <v>#DIV/0!</v>
      </c>
    </row>
    <row r="22" spans="1:9" s="114" customFormat="1" ht="20.100000000000001" customHeight="1" x14ac:dyDescent="0.2">
      <c r="A22" s="116"/>
      <c r="B22" s="284"/>
      <c r="C22" s="284"/>
      <c r="D22" s="169" t="s">
        <v>202</v>
      </c>
      <c r="E22" s="283"/>
      <c r="F22" s="168" t="s">
        <v>230</v>
      </c>
      <c r="G22" s="180">
        <f>12*3*10</f>
        <v>360</v>
      </c>
      <c r="H22" s="169">
        <f t="shared" si="2"/>
        <v>0</v>
      </c>
      <c r="I22" s="178" t="e">
        <f t="shared" ref="I22" si="3">H22/$H$24</f>
        <v>#DIV/0!</v>
      </c>
    </row>
    <row r="23" spans="1:9" ht="15" customHeight="1" x14ac:dyDescent="0.2">
      <c r="A23" s="116"/>
      <c r="B23" s="114"/>
      <c r="C23" s="169"/>
      <c r="D23" s="114"/>
      <c r="E23" s="171"/>
      <c r="F23" s="168"/>
      <c r="G23" s="172"/>
      <c r="H23" s="169"/>
      <c r="I23" s="168"/>
    </row>
    <row r="24" spans="1:9" ht="15" customHeight="1" x14ac:dyDescent="0.2">
      <c r="A24" s="183"/>
      <c r="B24" s="173"/>
      <c r="C24" s="173"/>
      <c r="D24" s="173"/>
      <c r="E24" s="323" t="s">
        <v>21</v>
      </c>
      <c r="F24" s="323"/>
      <c r="G24" s="174"/>
      <c r="H24" s="174">
        <f>H5+H17</f>
        <v>0</v>
      </c>
      <c r="I24" s="179" t="e">
        <f>I5+I17</f>
        <v>#DIV/0!</v>
      </c>
    </row>
    <row r="27" spans="1:9" ht="20.100000000000001" customHeight="1" x14ac:dyDescent="0.2">
      <c r="A27" s="321" t="s">
        <v>266</v>
      </c>
      <c r="B27" s="321"/>
      <c r="C27" s="321"/>
      <c r="D27" s="321"/>
      <c r="E27" s="321"/>
      <c r="F27" s="321"/>
      <c r="G27" s="321"/>
      <c r="H27" s="321"/>
      <c r="I27" s="321"/>
    </row>
    <row r="28" spans="1:9" ht="25.5" x14ac:dyDescent="0.2">
      <c r="A28" s="259" t="s">
        <v>274</v>
      </c>
      <c r="B28" s="259"/>
      <c r="C28" s="259"/>
      <c r="D28" s="260"/>
      <c r="E28" s="261" t="s">
        <v>267</v>
      </c>
      <c r="F28" s="261" t="s">
        <v>204</v>
      </c>
      <c r="G28" s="261" t="s">
        <v>268</v>
      </c>
      <c r="H28" s="261"/>
      <c r="I28" s="261" t="s">
        <v>277</v>
      </c>
    </row>
    <row r="29" spans="1:9" x14ac:dyDescent="0.2">
      <c r="A29" s="305" t="s">
        <v>291</v>
      </c>
      <c r="B29" s="275"/>
      <c r="C29" s="275"/>
      <c r="D29" s="275"/>
      <c r="E29" s="142">
        <f>H24</f>
        <v>0</v>
      </c>
      <c r="F29" s="249" t="s">
        <v>276</v>
      </c>
      <c r="G29" s="133">
        <v>4</v>
      </c>
      <c r="H29" s="133"/>
      <c r="I29" s="132">
        <f>E29*G29</f>
        <v>0</v>
      </c>
    </row>
    <row r="30" spans="1:9" x14ac:dyDescent="0.2">
      <c r="A30" s="322" t="s">
        <v>269</v>
      </c>
      <c r="B30" s="322"/>
      <c r="C30" s="322"/>
      <c r="D30" s="322"/>
      <c r="E30" s="250"/>
      <c r="F30" s="251"/>
      <c r="G30" s="252"/>
      <c r="H30" s="250" t="s">
        <v>119</v>
      </c>
      <c r="I30" s="250">
        <f>I29</f>
        <v>0</v>
      </c>
    </row>
    <row r="31" spans="1:9" x14ac:dyDescent="0.2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x14ac:dyDescent="0.2">
      <c r="A32" s="253" t="s">
        <v>270</v>
      </c>
      <c r="B32" s="254"/>
      <c r="C32" s="254"/>
      <c r="D32" s="254"/>
      <c r="E32" s="255"/>
      <c r="F32" s="256"/>
      <c r="G32" s="254"/>
      <c r="H32" s="254"/>
      <c r="I32" s="254"/>
    </row>
    <row r="33" spans="1:9" ht="26.45" customHeight="1" x14ac:dyDescent="0.2">
      <c r="A33" s="257" t="s">
        <v>271</v>
      </c>
      <c r="B33" s="318" t="s">
        <v>332</v>
      </c>
      <c r="C33" s="318"/>
      <c r="D33" s="318"/>
      <c r="E33" s="318"/>
      <c r="F33" s="318"/>
      <c r="G33" s="318"/>
      <c r="H33" s="318"/>
      <c r="I33" s="318"/>
    </row>
    <row r="34" spans="1:9" x14ac:dyDescent="0.2">
      <c r="A34" s="257" t="s">
        <v>272</v>
      </c>
      <c r="B34" s="318" t="s">
        <v>330</v>
      </c>
      <c r="C34" s="318"/>
      <c r="D34" s="318"/>
      <c r="E34" s="318"/>
      <c r="F34" s="318"/>
      <c r="G34" s="318"/>
      <c r="H34" s="318"/>
      <c r="I34" s="318"/>
    </row>
    <row r="35" spans="1:9" x14ac:dyDescent="0.2">
      <c r="A35" s="257" t="s">
        <v>273</v>
      </c>
      <c r="B35" s="318" t="s">
        <v>292</v>
      </c>
      <c r="C35" s="318"/>
      <c r="D35" s="318"/>
      <c r="E35" s="318"/>
      <c r="F35" s="318"/>
      <c r="G35" s="318"/>
      <c r="H35" s="318"/>
      <c r="I35" s="318"/>
    </row>
    <row r="36" spans="1:9" x14ac:dyDescent="0.2">
      <c r="A36" s="285" t="s">
        <v>307</v>
      </c>
      <c r="B36" s="324" t="s">
        <v>308</v>
      </c>
      <c r="C36" s="324"/>
      <c r="D36" s="324"/>
      <c r="E36" s="324"/>
      <c r="F36" s="324"/>
      <c r="G36" s="324"/>
      <c r="H36" s="324"/>
      <c r="I36" s="324"/>
    </row>
    <row r="37" spans="1:9" x14ac:dyDescent="0.2">
      <c r="A37" s="285" t="s">
        <v>331</v>
      </c>
      <c r="B37" s="286" t="s">
        <v>326</v>
      </c>
      <c r="C37" s="286"/>
      <c r="D37" s="286"/>
      <c r="E37" s="255"/>
      <c r="F37" s="258"/>
      <c r="G37" s="254"/>
      <c r="H37" s="254"/>
      <c r="I37" s="254"/>
    </row>
    <row r="38" spans="1:9" x14ac:dyDescent="0.2">
      <c r="A38" s="257"/>
      <c r="B38" s="318"/>
      <c r="C38" s="318"/>
      <c r="D38" s="318"/>
      <c r="E38" s="318"/>
      <c r="F38" s="318"/>
      <c r="G38" s="318"/>
      <c r="H38" s="318"/>
      <c r="I38" s="318"/>
    </row>
    <row r="39" spans="1:9" x14ac:dyDescent="0.2">
      <c r="A39" s="257"/>
      <c r="B39" s="318"/>
      <c r="C39" s="318"/>
      <c r="D39" s="318"/>
      <c r="E39" s="318"/>
      <c r="F39" s="318"/>
      <c r="G39" s="318"/>
      <c r="H39" s="318"/>
      <c r="I39" s="318"/>
    </row>
    <row r="40" spans="1:9" x14ac:dyDescent="0.2">
      <c r="A40" s="257"/>
      <c r="B40" s="318"/>
      <c r="C40" s="318"/>
      <c r="D40" s="318"/>
      <c r="E40" s="318"/>
      <c r="F40" s="318"/>
      <c r="G40" s="318"/>
      <c r="H40" s="318"/>
      <c r="I40" s="318"/>
    </row>
    <row r="41" spans="1:9" x14ac:dyDescent="0.2">
      <c r="A41" s="285"/>
      <c r="B41" s="286"/>
      <c r="C41" s="286"/>
      <c r="D41" s="286"/>
      <c r="E41" s="255"/>
      <c r="F41" s="258"/>
      <c r="G41" s="254"/>
      <c r="H41" s="254"/>
      <c r="I41" s="254"/>
    </row>
    <row r="42" spans="1:9" x14ac:dyDescent="0.2">
      <c r="A42" s="253"/>
      <c r="B42" s="254"/>
      <c r="C42" s="254"/>
      <c r="D42" s="254"/>
      <c r="E42" s="255"/>
      <c r="F42" s="256"/>
      <c r="G42" s="254"/>
      <c r="H42" s="254"/>
      <c r="I42" s="254"/>
    </row>
  </sheetData>
  <mergeCells count="12">
    <mergeCell ref="B38:I38"/>
    <mergeCell ref="B39:I39"/>
    <mergeCell ref="B40:I40"/>
    <mergeCell ref="B33:I33"/>
    <mergeCell ref="B35:I35"/>
    <mergeCell ref="B36:I36"/>
    <mergeCell ref="B34:I34"/>
    <mergeCell ref="A1:B1"/>
    <mergeCell ref="C1:G1"/>
    <mergeCell ref="E24:F24"/>
    <mergeCell ref="A27:I27"/>
    <mergeCell ref="A30:D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1" fitToHeight="0" orientation="landscape" r:id="rId1"/>
  <headerFooter>
    <oddFooter>&amp;L&amp;F&amp;C&amp;A&amp;R&amp;P/&amp;N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A88D-4E64-41D0-8475-7AF9EB8FEB2D}">
  <sheetPr>
    <pageSetUpPr fitToPage="1"/>
  </sheetPr>
  <dimension ref="A1:K43"/>
  <sheetViews>
    <sheetView topLeftCell="A19" zoomScale="90" zoomScaleNormal="90" workbookViewId="0">
      <selection activeCell="A38" sqref="A38"/>
    </sheetView>
  </sheetViews>
  <sheetFormatPr defaultColWidth="9.140625" defaultRowHeight="12.75" x14ac:dyDescent="0.2"/>
  <cols>
    <col min="1" max="1" width="5" style="113" customWidth="1"/>
    <col min="2" max="2" width="8.42578125" style="113" customWidth="1"/>
    <col min="3" max="3" width="7.85546875" style="113" customWidth="1"/>
    <col min="4" max="4" width="62.85546875" style="113" customWidth="1"/>
    <col min="5" max="5" width="12.5703125" style="117" customWidth="1"/>
    <col min="6" max="6" width="12.42578125" style="118" customWidth="1"/>
    <col min="7" max="7" width="12.140625" style="113" customWidth="1"/>
    <col min="8" max="8" width="10.5703125" style="113" customWidth="1"/>
    <col min="9" max="9" width="12.5703125" style="117" bestFit="1" customWidth="1"/>
    <col min="10" max="11" width="12.7109375" style="113" customWidth="1"/>
    <col min="12" max="16384" width="9.140625" style="113"/>
  </cols>
  <sheetData>
    <row r="1" spans="1:11" ht="20.100000000000001" customHeight="1" x14ac:dyDescent="0.2">
      <c r="A1" s="320" t="s">
        <v>253</v>
      </c>
      <c r="B1" s="320"/>
      <c r="C1" s="320" t="s">
        <v>293</v>
      </c>
      <c r="D1" s="320"/>
      <c r="E1" s="320"/>
      <c r="F1" s="320"/>
      <c r="G1" s="320"/>
      <c r="H1" s="228" t="s">
        <v>132</v>
      </c>
      <c r="I1" s="246"/>
    </row>
    <row r="2" spans="1:11" ht="10.5" customHeight="1" x14ac:dyDescent="0.2">
      <c r="H2" s="119"/>
    </row>
    <row r="3" spans="1:11" s="118" customFormat="1" ht="47.45" customHeight="1" x14ac:dyDescent="0.2">
      <c r="A3" s="120" t="s">
        <v>190</v>
      </c>
      <c r="B3" s="120" t="s">
        <v>2</v>
      </c>
      <c r="C3" s="120" t="s">
        <v>191</v>
      </c>
      <c r="D3" s="121" t="s">
        <v>192</v>
      </c>
      <c r="E3" s="123" t="s">
        <v>203</v>
      </c>
      <c r="F3" s="123" t="s">
        <v>204</v>
      </c>
      <c r="G3" s="122" t="s">
        <v>193</v>
      </c>
      <c r="H3" s="123" t="s">
        <v>208</v>
      </c>
      <c r="I3" s="123" t="s">
        <v>194</v>
      </c>
    </row>
    <row r="4" spans="1:11" s="114" customFormat="1" ht="18" customHeight="1" x14ac:dyDescent="0.2">
      <c r="A4" s="124" t="s">
        <v>139</v>
      </c>
      <c r="B4" s="125" t="s">
        <v>195</v>
      </c>
      <c r="C4" s="125"/>
      <c r="D4" s="125"/>
      <c r="E4" s="126"/>
      <c r="F4" s="124"/>
      <c r="G4" s="125"/>
      <c r="H4" s="127" t="e">
        <f>SUM(H5:H14)</f>
        <v>#DIV/0!</v>
      </c>
      <c r="I4" s="128" t="e">
        <f>SUM(I5:I14)</f>
        <v>#DIV/0!</v>
      </c>
    </row>
    <row r="5" spans="1:11" s="135" customFormat="1" ht="16.149999999999999" customHeight="1" x14ac:dyDescent="0.2">
      <c r="A5" s="129"/>
      <c r="B5" s="273"/>
      <c r="C5" s="274"/>
      <c r="D5" s="144" t="s">
        <v>297</v>
      </c>
      <c r="E5" s="132" t="e">
        <f>'ES + EC - Coordenador L7'!D63/2</f>
        <v>#DIV/0!</v>
      </c>
      <c r="F5" s="130" t="s">
        <v>198</v>
      </c>
      <c r="G5" s="133">
        <v>15</v>
      </c>
      <c r="H5" s="132" t="e">
        <f>E5*G5</f>
        <v>#DIV/0!</v>
      </c>
      <c r="I5" s="134" t="e">
        <f t="shared" ref="I5:I14" si="0">H5/$H$25</f>
        <v>#DIV/0!</v>
      </c>
    </row>
    <row r="6" spans="1:11" s="135" customFormat="1" ht="16.149999999999999" customHeight="1" x14ac:dyDescent="0.2">
      <c r="A6" s="129"/>
      <c r="B6" s="273"/>
      <c r="C6" s="274"/>
      <c r="D6" s="144" t="s">
        <v>298</v>
      </c>
      <c r="E6" s="132" t="e">
        <f>'ES + EC - Ass. Social'!D63/2</f>
        <v>#DIV/0!</v>
      </c>
      <c r="F6" s="130" t="s">
        <v>198</v>
      </c>
      <c r="G6" s="133">
        <v>15</v>
      </c>
      <c r="H6" s="132" t="e">
        <f>E6*G6</f>
        <v>#DIV/0!</v>
      </c>
      <c r="I6" s="134" t="e">
        <f t="shared" si="0"/>
        <v>#DIV/0!</v>
      </c>
    </row>
    <row r="7" spans="1:11" s="135" customFormat="1" ht="16.149999999999999" customHeight="1" x14ac:dyDescent="0.2">
      <c r="A7" s="136"/>
      <c r="B7" s="273"/>
      <c r="C7" s="274"/>
      <c r="D7" s="131" t="s">
        <v>299</v>
      </c>
      <c r="E7" s="137" t="e">
        <f>'ES + EC - Encarregado'!D64</f>
        <v>#DIV/0!</v>
      </c>
      <c r="F7" s="130" t="s">
        <v>198</v>
      </c>
      <c r="G7" s="133">
        <v>12</v>
      </c>
      <c r="H7" s="132" t="e">
        <f>E7*G7</f>
        <v>#DIV/0!</v>
      </c>
      <c r="I7" s="134" t="e">
        <f t="shared" si="0"/>
        <v>#DIV/0!</v>
      </c>
    </row>
    <row r="8" spans="1:11" s="135" customFormat="1" ht="16.149999999999999" customHeight="1" x14ac:dyDescent="0.2">
      <c r="A8" s="136"/>
      <c r="B8" s="273"/>
      <c r="C8" s="274"/>
      <c r="D8" s="131" t="s">
        <v>300</v>
      </c>
      <c r="E8" s="137" t="e">
        <f>'ES + EC - Administrativo'!D64/2</f>
        <v>#DIV/0!</v>
      </c>
      <c r="F8" s="130" t="s">
        <v>198</v>
      </c>
      <c r="G8" s="133">
        <v>15</v>
      </c>
      <c r="H8" s="132" t="e">
        <f t="shared" ref="H8:H14" si="1">E8*G8</f>
        <v>#DIV/0!</v>
      </c>
      <c r="I8" s="134" t="e">
        <f t="shared" si="0"/>
        <v>#DIV/0!</v>
      </c>
    </row>
    <row r="9" spans="1:11" s="135" customFormat="1" ht="16.149999999999999" customHeight="1" x14ac:dyDescent="0.2">
      <c r="A9" s="136"/>
      <c r="B9" s="273"/>
      <c r="C9" s="274"/>
      <c r="D9" s="131" t="s">
        <v>301</v>
      </c>
      <c r="E9" s="137" t="e">
        <f>'ES + EC - Técnico Ambiental'!D64/2</f>
        <v>#DIV/0!</v>
      </c>
      <c r="F9" s="130" t="s">
        <v>198</v>
      </c>
      <c r="G9" s="133">
        <v>15</v>
      </c>
      <c r="H9" s="132" t="e">
        <f t="shared" si="1"/>
        <v>#DIV/0!</v>
      </c>
      <c r="I9" s="134" t="e">
        <f t="shared" si="0"/>
        <v>#DIV/0!</v>
      </c>
    </row>
    <row r="10" spans="1:11" s="135" customFormat="1" ht="16.149999999999999" customHeight="1" x14ac:dyDescent="0.2">
      <c r="A10" s="136"/>
      <c r="B10" s="273"/>
      <c r="C10" s="274"/>
      <c r="D10" s="131" t="s">
        <v>302</v>
      </c>
      <c r="E10" s="137" t="e">
        <f>'ES + EC - Auxiliar carpinteiro'!D64</f>
        <v>#DIV/0!</v>
      </c>
      <c r="F10" s="130" t="s">
        <v>198</v>
      </c>
      <c r="G10" s="133">
        <v>12</v>
      </c>
      <c r="H10" s="132" t="e">
        <f t="shared" si="1"/>
        <v>#DIV/0!</v>
      </c>
      <c r="I10" s="134" t="e">
        <f t="shared" si="0"/>
        <v>#DIV/0!</v>
      </c>
    </row>
    <row r="11" spans="1:11" s="135" customFormat="1" ht="16.149999999999999" customHeight="1" x14ac:dyDescent="0.2">
      <c r="A11" s="136"/>
      <c r="B11" s="273"/>
      <c r="C11" s="274"/>
      <c r="D11" s="131" t="s">
        <v>259</v>
      </c>
      <c r="E11" s="137" t="e">
        <f>'ES + EC - Pedreiro'!D64</f>
        <v>#DIV/0!</v>
      </c>
      <c r="F11" s="130" t="s">
        <v>198</v>
      </c>
      <c r="G11" s="133">
        <v>12</v>
      </c>
      <c r="H11" s="132" t="e">
        <f t="shared" si="1"/>
        <v>#DIV/0!</v>
      </c>
      <c r="I11" s="134" t="e">
        <f t="shared" si="0"/>
        <v>#DIV/0!</v>
      </c>
    </row>
    <row r="12" spans="1:11" s="135" customFormat="1" ht="16.149999999999999" customHeight="1" x14ac:dyDescent="0.2">
      <c r="A12" s="136"/>
      <c r="B12" s="273"/>
      <c r="C12" s="274"/>
      <c r="D12" s="131" t="s">
        <v>289</v>
      </c>
      <c r="E12" s="137" t="e">
        <f>'ES + EC - Auxiliar'!$D$64</f>
        <v>#DIV/0!</v>
      </c>
      <c r="F12" s="130" t="s">
        <v>198</v>
      </c>
      <c r="G12" s="133">
        <v>12</v>
      </c>
      <c r="H12" s="132" t="e">
        <f t="shared" si="1"/>
        <v>#DIV/0!</v>
      </c>
      <c r="I12" s="134" t="e">
        <f t="shared" si="0"/>
        <v>#DIV/0!</v>
      </c>
    </row>
    <row r="13" spans="1:11" s="135" customFormat="1" ht="16.149999999999999" customHeight="1" x14ac:dyDescent="0.2">
      <c r="A13" s="136"/>
      <c r="B13" s="273"/>
      <c r="C13" s="274"/>
      <c r="D13" s="131" t="s">
        <v>289</v>
      </c>
      <c r="E13" s="137" t="e">
        <f>'ES + EC - Auxiliar'!$D$64</f>
        <v>#DIV/0!</v>
      </c>
      <c r="F13" s="130" t="s">
        <v>198</v>
      </c>
      <c r="G13" s="133">
        <v>12</v>
      </c>
      <c r="H13" s="132" t="e">
        <f t="shared" si="1"/>
        <v>#DIV/0!</v>
      </c>
      <c r="I13" s="134" t="e">
        <f t="shared" si="0"/>
        <v>#DIV/0!</v>
      </c>
    </row>
    <row r="14" spans="1:11" s="135" customFormat="1" ht="16.149999999999999" customHeight="1" x14ac:dyDescent="0.2">
      <c r="A14" s="136"/>
      <c r="B14" s="273"/>
      <c r="C14" s="274"/>
      <c r="D14" s="131" t="s">
        <v>289</v>
      </c>
      <c r="E14" s="137" t="e">
        <f>'ES + EC - Auxiliar'!$D$64</f>
        <v>#DIV/0!</v>
      </c>
      <c r="F14" s="130" t="s">
        <v>198</v>
      </c>
      <c r="G14" s="133">
        <v>12</v>
      </c>
      <c r="H14" s="132" t="e">
        <f t="shared" si="1"/>
        <v>#DIV/0!</v>
      </c>
      <c r="I14" s="134" t="e">
        <f t="shared" si="0"/>
        <v>#DIV/0!</v>
      </c>
    </row>
    <row r="15" spans="1:11" s="135" customFormat="1" ht="9.9499999999999993" customHeight="1" x14ac:dyDescent="0.2">
      <c r="A15" s="146"/>
      <c r="B15" s="147"/>
      <c r="C15" s="148"/>
      <c r="D15" s="149"/>
      <c r="E15" s="150"/>
      <c r="F15" s="148"/>
      <c r="G15" s="151"/>
      <c r="H15" s="150"/>
      <c r="I15" s="152"/>
    </row>
    <row r="16" spans="1:11" s="114" customFormat="1" ht="18" customHeight="1" x14ac:dyDescent="0.2">
      <c r="A16" s="138" t="s">
        <v>140</v>
      </c>
      <c r="B16" s="139" t="s">
        <v>196</v>
      </c>
      <c r="C16" s="139"/>
      <c r="D16" s="139"/>
      <c r="E16" s="140" t="s">
        <v>237</v>
      </c>
      <c r="F16" s="138"/>
      <c r="G16" s="139"/>
      <c r="H16" s="145">
        <f>SUM(H17:H23)</f>
        <v>0</v>
      </c>
      <c r="I16" s="128" t="e">
        <f>SUM(I17:I23)</f>
        <v>#DIV/0!</v>
      </c>
      <c r="K16" s="175"/>
    </row>
    <row r="17" spans="1:9" s="135" customFormat="1" ht="20.100000000000001" customHeight="1" x14ac:dyDescent="0.2">
      <c r="A17" s="129"/>
      <c r="B17" s="275"/>
      <c r="C17" s="276"/>
      <c r="D17" s="144" t="s">
        <v>327</v>
      </c>
      <c r="E17" s="278"/>
      <c r="F17" s="130" t="s">
        <v>198</v>
      </c>
      <c r="G17" s="143">
        <v>15</v>
      </c>
      <c r="H17" s="132">
        <f>E17*G17</f>
        <v>0</v>
      </c>
      <c r="I17" s="134" t="e">
        <f t="shared" ref="I17:I23" si="2">H17/$H$25</f>
        <v>#DIV/0!</v>
      </c>
    </row>
    <row r="18" spans="1:9" s="135" customFormat="1" ht="43.5" customHeight="1" x14ac:dyDescent="0.2">
      <c r="A18" s="129"/>
      <c r="B18" s="275"/>
      <c r="C18" s="276"/>
      <c r="D18" s="144" t="s">
        <v>303</v>
      </c>
      <c r="E18" s="278"/>
      <c r="F18" s="130" t="s">
        <v>198</v>
      </c>
      <c r="G18" s="143">
        <v>12</v>
      </c>
      <c r="H18" s="132">
        <f t="shared" ref="H18:H21" si="3">E18*G18</f>
        <v>0</v>
      </c>
      <c r="I18" s="134" t="e">
        <f t="shared" si="2"/>
        <v>#DIV/0!</v>
      </c>
    </row>
    <row r="19" spans="1:9" s="135" customFormat="1" ht="54" customHeight="1" x14ac:dyDescent="0.2">
      <c r="A19" s="129"/>
      <c r="B19" s="275"/>
      <c r="C19" s="276"/>
      <c r="D19" s="144" t="s">
        <v>304</v>
      </c>
      <c r="E19" s="278"/>
      <c r="F19" s="130" t="s">
        <v>198</v>
      </c>
      <c r="G19" s="143">
        <v>12</v>
      </c>
      <c r="H19" s="132">
        <f t="shared" si="3"/>
        <v>0</v>
      </c>
      <c r="I19" s="134" t="e">
        <f t="shared" si="2"/>
        <v>#DIV/0!</v>
      </c>
    </row>
    <row r="20" spans="1:9" s="135" customFormat="1" ht="16.149999999999999" customHeight="1" x14ac:dyDescent="0.2">
      <c r="A20" s="129"/>
      <c r="B20" s="275"/>
      <c r="C20" s="276"/>
      <c r="D20" s="141" t="s">
        <v>305</v>
      </c>
      <c r="E20" s="278"/>
      <c r="F20" s="130" t="s">
        <v>198</v>
      </c>
      <c r="G20" s="143">
        <v>12</v>
      </c>
      <c r="H20" s="132">
        <f t="shared" si="3"/>
        <v>0</v>
      </c>
      <c r="I20" s="134" t="e">
        <f t="shared" si="2"/>
        <v>#DIV/0!</v>
      </c>
    </row>
    <row r="21" spans="1:9" s="135" customFormat="1" ht="16.149999999999999" customHeight="1" x14ac:dyDescent="0.2">
      <c r="A21" s="129"/>
      <c r="B21" s="275"/>
      <c r="C21" s="276"/>
      <c r="D21" s="141" t="s">
        <v>265</v>
      </c>
      <c r="E21" s="278"/>
      <c r="F21" s="130" t="s">
        <v>198</v>
      </c>
      <c r="G21" s="143">
        <v>15</v>
      </c>
      <c r="H21" s="132">
        <f t="shared" si="3"/>
        <v>0</v>
      </c>
      <c r="I21" s="134" t="e">
        <f t="shared" si="2"/>
        <v>#DIV/0!</v>
      </c>
    </row>
    <row r="22" spans="1:9" s="135" customFormat="1" ht="16.149999999999999" customHeight="1" x14ac:dyDescent="0.2">
      <c r="A22" s="129"/>
      <c r="B22" s="275"/>
      <c r="C22" s="276"/>
      <c r="D22" s="141" t="s">
        <v>207</v>
      </c>
      <c r="E22" s="278"/>
      <c r="F22" s="130" t="s">
        <v>198</v>
      </c>
      <c r="G22" s="143">
        <v>12</v>
      </c>
      <c r="H22" s="132">
        <f t="shared" ref="H22:H23" si="4">E22*G22</f>
        <v>0</v>
      </c>
      <c r="I22" s="134" t="e">
        <f t="shared" si="2"/>
        <v>#DIV/0!</v>
      </c>
    </row>
    <row r="23" spans="1:9" s="135" customFormat="1" ht="16.149999999999999" customHeight="1" x14ac:dyDescent="0.2">
      <c r="A23" s="136"/>
      <c r="B23" s="275"/>
      <c r="C23" s="277"/>
      <c r="D23" s="141" t="s">
        <v>202</v>
      </c>
      <c r="E23" s="278"/>
      <c r="F23" s="130" t="s">
        <v>198</v>
      </c>
      <c r="G23" s="143">
        <v>12</v>
      </c>
      <c r="H23" s="132">
        <f t="shared" si="4"/>
        <v>0</v>
      </c>
      <c r="I23" s="134" t="e">
        <f t="shared" si="2"/>
        <v>#DIV/0!</v>
      </c>
    </row>
    <row r="24" spans="1:9" s="135" customFormat="1" ht="9.9499999999999993" customHeight="1" thickBot="1" x14ac:dyDescent="0.25">
      <c r="A24" s="153"/>
      <c r="B24" s="147"/>
      <c r="C24" s="148"/>
      <c r="D24" s="149"/>
      <c r="E24" s="154"/>
      <c r="F24" s="155"/>
      <c r="G24" s="156"/>
      <c r="H24" s="150"/>
      <c r="I24" s="157"/>
    </row>
    <row r="25" spans="1:9" s="135" customFormat="1" ht="20.25" customHeight="1" thickBot="1" x14ac:dyDescent="0.25">
      <c r="A25" s="158"/>
      <c r="B25" s="159"/>
      <c r="C25" s="160"/>
      <c r="D25" s="161"/>
      <c r="E25" s="162"/>
      <c r="F25" s="163" t="s">
        <v>21</v>
      </c>
      <c r="G25" s="164"/>
      <c r="H25" s="165" t="e">
        <f>H4+H16</f>
        <v>#DIV/0!</v>
      </c>
      <c r="I25" s="166" t="e">
        <f>I4+I16</f>
        <v>#DIV/0!</v>
      </c>
    </row>
    <row r="26" spans="1:9" ht="15" customHeight="1" x14ac:dyDescent="0.2">
      <c r="A26" s="319"/>
      <c r="B26" s="319"/>
      <c r="C26" s="319"/>
      <c r="D26" s="319"/>
      <c r="E26" s="319"/>
      <c r="F26" s="319"/>
      <c r="G26" s="319"/>
      <c r="H26" s="319"/>
      <c r="I26" s="319"/>
    </row>
    <row r="27" spans="1:9" ht="15" customHeight="1" x14ac:dyDescent="0.2">
      <c r="A27" s="262"/>
      <c r="B27" s="262"/>
      <c r="C27" s="262"/>
      <c r="D27" s="262"/>
      <c r="E27" s="262"/>
      <c r="F27" s="262"/>
      <c r="G27" s="262"/>
      <c r="H27" s="262"/>
      <c r="I27" s="262"/>
    </row>
    <row r="28" spans="1:9" ht="20.100000000000001" customHeight="1" x14ac:dyDescent="0.2">
      <c r="A28" s="325" t="s">
        <v>266</v>
      </c>
      <c r="B28" s="325"/>
      <c r="C28" s="325"/>
      <c r="D28" s="325"/>
      <c r="E28" s="325"/>
      <c r="F28" s="325"/>
      <c r="G28" s="325"/>
      <c r="H28" s="325"/>
      <c r="I28" s="325"/>
    </row>
    <row r="29" spans="1:9" ht="25.5" x14ac:dyDescent="0.2">
      <c r="A29" s="259" t="s">
        <v>274</v>
      </c>
      <c r="B29" s="259"/>
      <c r="C29" s="259"/>
      <c r="D29" s="260"/>
      <c r="E29" s="261" t="s">
        <v>267</v>
      </c>
      <c r="F29" s="261" t="s">
        <v>204</v>
      </c>
      <c r="G29" s="261" t="s">
        <v>268</v>
      </c>
      <c r="H29" s="261"/>
      <c r="I29" s="261" t="s">
        <v>277</v>
      </c>
    </row>
    <row r="30" spans="1:9" ht="20.100000000000001" customHeight="1" x14ac:dyDescent="0.2">
      <c r="A30" s="248" t="s">
        <v>278</v>
      </c>
      <c r="B30" s="133"/>
      <c r="C30" s="133"/>
      <c r="D30" s="133"/>
      <c r="E30" s="142" t="e">
        <f>H25</f>
        <v>#DIV/0!</v>
      </c>
      <c r="F30" s="249" t="s">
        <v>276</v>
      </c>
      <c r="G30" s="133">
        <v>2</v>
      </c>
      <c r="H30" s="133"/>
      <c r="I30" s="132" t="e">
        <f>E30*G30</f>
        <v>#DIV/0!</v>
      </c>
    </row>
    <row r="31" spans="1:9" ht="20.100000000000001" customHeight="1" x14ac:dyDescent="0.2">
      <c r="A31" s="322" t="s">
        <v>269</v>
      </c>
      <c r="B31" s="322"/>
      <c r="C31" s="322"/>
      <c r="D31" s="322"/>
      <c r="E31" s="250"/>
      <c r="F31" s="251"/>
      <c r="G31" s="252"/>
      <c r="H31" s="250" t="s">
        <v>119</v>
      </c>
      <c r="I31" s="250" t="e">
        <f>I30</f>
        <v>#DIV/0!</v>
      </c>
    </row>
    <row r="32" spans="1:9" x14ac:dyDescent="0.2">
      <c r="A32" s="133"/>
      <c r="B32" s="133"/>
      <c r="C32" s="133"/>
      <c r="D32" s="133"/>
      <c r="E32" s="133"/>
      <c r="F32" s="133"/>
      <c r="G32" s="133"/>
      <c r="H32" s="133"/>
      <c r="I32" s="133"/>
    </row>
    <row r="33" spans="1:9" x14ac:dyDescent="0.2">
      <c r="A33" s="253" t="s">
        <v>270</v>
      </c>
      <c r="B33" s="254"/>
      <c r="C33" s="254"/>
      <c r="D33" s="254"/>
      <c r="E33" s="255"/>
      <c r="F33" s="256"/>
      <c r="G33" s="254"/>
      <c r="H33" s="254"/>
      <c r="I33" s="254"/>
    </row>
    <row r="34" spans="1:9" ht="30" customHeight="1" x14ac:dyDescent="0.2">
      <c r="A34" s="257" t="s">
        <v>271</v>
      </c>
      <c r="B34" s="318" t="s">
        <v>332</v>
      </c>
      <c r="C34" s="318"/>
      <c r="D34" s="318"/>
      <c r="E34" s="318"/>
      <c r="F34" s="318"/>
      <c r="G34" s="318"/>
      <c r="H34" s="318"/>
      <c r="I34" s="318"/>
    </row>
    <row r="35" spans="1:9" x14ac:dyDescent="0.2">
      <c r="A35" s="257" t="s">
        <v>272</v>
      </c>
      <c r="B35" s="318" t="s">
        <v>294</v>
      </c>
      <c r="C35" s="318"/>
      <c r="D35" s="318"/>
      <c r="E35" s="318"/>
      <c r="F35" s="318"/>
      <c r="G35" s="318"/>
      <c r="H35" s="318"/>
      <c r="I35" s="318"/>
    </row>
    <row r="36" spans="1:9" x14ac:dyDescent="0.2">
      <c r="A36" s="257" t="s">
        <v>273</v>
      </c>
      <c r="B36" s="318" t="s">
        <v>329</v>
      </c>
      <c r="C36" s="318"/>
      <c r="D36" s="318"/>
      <c r="E36" s="318"/>
      <c r="F36" s="318"/>
      <c r="G36" s="318"/>
      <c r="H36" s="318"/>
      <c r="I36" s="318"/>
    </row>
    <row r="37" spans="1:9" x14ac:dyDescent="0.2">
      <c r="A37" s="285" t="s">
        <v>307</v>
      </c>
      <c r="B37" s="286" t="s">
        <v>308</v>
      </c>
      <c r="C37" s="286"/>
      <c r="D37" s="286"/>
      <c r="E37" s="255"/>
      <c r="F37" s="258"/>
      <c r="G37" s="254"/>
      <c r="H37" s="254"/>
      <c r="I37" s="254"/>
    </row>
    <row r="38" spans="1:9" x14ac:dyDescent="0.2">
      <c r="A38" s="254"/>
      <c r="B38" s="254"/>
      <c r="C38" s="254"/>
      <c r="D38" s="254"/>
      <c r="E38" s="255"/>
      <c r="F38" s="258"/>
      <c r="G38" s="254"/>
      <c r="H38" s="254"/>
      <c r="I38" s="254"/>
    </row>
    <row r="39" spans="1:9" x14ac:dyDescent="0.2">
      <c r="A39" s="257"/>
      <c r="B39" s="318"/>
      <c r="C39" s="318"/>
      <c r="D39" s="318"/>
      <c r="E39" s="318"/>
      <c r="F39" s="318"/>
      <c r="G39" s="318"/>
      <c r="H39" s="318"/>
      <c r="I39" s="318"/>
    </row>
    <row r="40" spans="1:9" x14ac:dyDescent="0.2">
      <c r="A40" s="257"/>
      <c r="B40" s="318"/>
      <c r="C40" s="318"/>
      <c r="D40" s="318"/>
      <c r="E40" s="318"/>
      <c r="F40" s="318"/>
      <c r="G40" s="318"/>
      <c r="H40" s="318"/>
      <c r="I40" s="318"/>
    </row>
    <row r="41" spans="1:9" x14ac:dyDescent="0.2">
      <c r="A41" s="257"/>
      <c r="B41" s="318"/>
      <c r="C41" s="318"/>
      <c r="D41" s="318"/>
      <c r="E41" s="318"/>
      <c r="F41" s="318"/>
      <c r="G41" s="318"/>
      <c r="H41" s="318"/>
      <c r="I41" s="318"/>
    </row>
    <row r="42" spans="1:9" x14ac:dyDescent="0.2">
      <c r="A42" s="285"/>
      <c r="B42" s="286"/>
      <c r="C42" s="286"/>
      <c r="D42" s="286"/>
      <c r="E42" s="255"/>
      <c r="F42" s="258"/>
      <c r="G42" s="254"/>
      <c r="H42" s="254"/>
      <c r="I42" s="254"/>
    </row>
    <row r="43" spans="1:9" x14ac:dyDescent="0.2">
      <c r="A43" s="253"/>
      <c r="B43" s="254"/>
      <c r="C43" s="254"/>
      <c r="D43" s="254"/>
      <c r="E43" s="255"/>
      <c r="F43" s="256"/>
      <c r="G43" s="254"/>
      <c r="H43" s="254"/>
      <c r="I43" s="254"/>
    </row>
  </sheetData>
  <mergeCells count="11">
    <mergeCell ref="B39:I39"/>
    <mergeCell ref="B40:I40"/>
    <mergeCell ref="B41:I41"/>
    <mergeCell ref="B35:I35"/>
    <mergeCell ref="B36:I36"/>
    <mergeCell ref="B34:I34"/>
    <mergeCell ref="A1:B1"/>
    <mergeCell ref="C1:G1"/>
    <mergeCell ref="A26:I26"/>
    <mergeCell ref="A28:I28"/>
    <mergeCell ref="A31:D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fitToHeight="0" orientation="landscape" r:id="rId1"/>
  <headerFooter>
    <oddFooter>&amp;L&amp;F&amp;C&amp;A&amp;R&amp;P/&amp;N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10BC-F102-4F8E-AFAF-4B1BC92BB7AE}">
  <sheetPr>
    <pageSetUpPr fitToPage="1"/>
  </sheetPr>
  <dimension ref="A1:I41"/>
  <sheetViews>
    <sheetView topLeftCell="A19" workbookViewId="0">
      <selection activeCell="L41" sqref="L41"/>
    </sheetView>
  </sheetViews>
  <sheetFormatPr defaultColWidth="9.140625" defaultRowHeight="12.75" x14ac:dyDescent="0.2"/>
  <cols>
    <col min="1" max="1" width="5" style="118" customWidth="1"/>
    <col min="2" max="2" width="8.42578125" style="113" customWidth="1"/>
    <col min="3" max="3" width="17.28515625" style="113" customWidth="1"/>
    <col min="4" max="4" width="46.42578125" style="113" customWidth="1"/>
    <col min="5" max="5" width="12.5703125" style="117" customWidth="1"/>
    <col min="6" max="6" width="12.42578125" style="118" customWidth="1"/>
    <col min="7" max="7" width="12.140625" style="113" customWidth="1"/>
    <col min="8" max="8" width="10.5703125" style="113" customWidth="1"/>
    <col min="9" max="9" width="12.140625" style="117" customWidth="1"/>
    <col min="10" max="11" width="12.7109375" style="113" customWidth="1"/>
    <col min="12" max="16384" width="9.140625" style="113"/>
  </cols>
  <sheetData>
    <row r="1" spans="1:9" ht="20.100000000000001" customHeight="1" x14ac:dyDescent="0.2">
      <c r="A1" s="320" t="s">
        <v>241</v>
      </c>
      <c r="B1" s="320"/>
      <c r="C1" s="320" t="s">
        <v>306</v>
      </c>
      <c r="D1" s="320"/>
      <c r="E1" s="320"/>
      <c r="F1" s="320"/>
      <c r="G1" s="320"/>
      <c r="H1" s="228" t="s">
        <v>132</v>
      </c>
      <c r="I1" s="246"/>
    </row>
    <row r="2" spans="1:9" ht="9.75" customHeight="1" x14ac:dyDescent="0.2">
      <c r="H2" s="119"/>
    </row>
    <row r="3" spans="1:9" s="118" customFormat="1" ht="47.45" customHeight="1" x14ac:dyDescent="0.2">
      <c r="A3" s="230" t="s">
        <v>190</v>
      </c>
      <c r="B3" s="230" t="s">
        <v>2</v>
      </c>
      <c r="C3" s="230" t="s">
        <v>191</v>
      </c>
      <c r="D3" s="231" t="s">
        <v>192</v>
      </c>
      <c r="E3" s="232" t="s">
        <v>234</v>
      </c>
      <c r="F3" s="232" t="s">
        <v>204</v>
      </c>
      <c r="G3" s="232" t="s">
        <v>235</v>
      </c>
      <c r="H3" s="232" t="s">
        <v>208</v>
      </c>
      <c r="I3" s="232" t="s">
        <v>194</v>
      </c>
    </row>
    <row r="4" spans="1:9" ht="15" x14ac:dyDescent="0.25">
      <c r="A4" s="233"/>
      <c r="B4" s="234"/>
      <c r="C4" s="235"/>
      <c r="D4" s="234"/>
      <c r="E4" s="236"/>
      <c r="F4" s="237"/>
      <c r="G4" s="238"/>
      <c r="H4" s="235"/>
      <c r="I4" s="236"/>
    </row>
    <row r="5" spans="1:9" s="114" customFormat="1" ht="15" customHeight="1" x14ac:dyDescent="0.2">
      <c r="A5" s="138" t="s">
        <v>139</v>
      </c>
      <c r="B5" s="170" t="s">
        <v>210</v>
      </c>
      <c r="C5" s="170"/>
      <c r="D5" s="170"/>
      <c r="E5" s="140" t="s">
        <v>236</v>
      </c>
      <c r="F5" s="138"/>
      <c r="G5" s="167"/>
      <c r="H5" s="167">
        <f>SUM(H7:H15)</f>
        <v>0</v>
      </c>
      <c r="I5" s="177" t="e">
        <f>SUM(I9:I12)</f>
        <v>#DIV/0!</v>
      </c>
    </row>
    <row r="6" spans="1:9" s="114" customFormat="1" ht="15" customHeight="1" x14ac:dyDescent="0.2">
      <c r="A6" s="264" t="s">
        <v>286</v>
      </c>
      <c r="B6" s="175" t="s">
        <v>285</v>
      </c>
      <c r="E6" s="115"/>
      <c r="F6" s="116"/>
      <c r="I6" s="168"/>
    </row>
    <row r="7" spans="1:9" s="114" customFormat="1" ht="15" customHeight="1" x14ac:dyDescent="0.2">
      <c r="A7" s="116"/>
      <c r="B7" s="114" t="s">
        <v>215</v>
      </c>
      <c r="C7" s="168" t="s">
        <v>128</v>
      </c>
      <c r="D7" s="114" t="s">
        <v>216</v>
      </c>
      <c r="E7" s="283"/>
      <c r="F7" s="168" t="s">
        <v>209</v>
      </c>
      <c r="G7" s="176">
        <f>(80*12)/2</f>
        <v>480</v>
      </c>
      <c r="H7" s="169">
        <f>E7*G7</f>
        <v>0</v>
      </c>
      <c r="I7" s="178" t="e">
        <f>H7/$H$24</f>
        <v>#DIV/0!</v>
      </c>
    </row>
    <row r="8" spans="1:9" s="114" customFormat="1" x14ac:dyDescent="0.2">
      <c r="A8" s="247" t="s">
        <v>287</v>
      </c>
      <c r="B8" s="175" t="s">
        <v>211</v>
      </c>
      <c r="E8" s="115"/>
      <c r="F8" s="116"/>
      <c r="I8" s="168"/>
    </row>
    <row r="9" spans="1:9" s="114" customFormat="1" ht="30.75" customHeight="1" x14ac:dyDescent="0.2">
      <c r="A9" s="116"/>
      <c r="B9" s="114" t="s">
        <v>217</v>
      </c>
      <c r="C9" s="168" t="s">
        <v>218</v>
      </c>
      <c r="D9" s="114" t="s">
        <v>219</v>
      </c>
      <c r="E9" s="283"/>
      <c r="F9" s="168" t="s">
        <v>212</v>
      </c>
      <c r="G9" s="176">
        <f>3/2</f>
        <v>1.5</v>
      </c>
      <c r="H9" s="169">
        <f>E9*G9</f>
        <v>0</v>
      </c>
      <c r="I9" s="178" t="e">
        <f>H9/$H$24</f>
        <v>#DIV/0!</v>
      </c>
    </row>
    <row r="10" spans="1:9" s="114" customFormat="1" ht="51" x14ac:dyDescent="0.2">
      <c r="A10" s="116"/>
      <c r="B10" s="114" t="s">
        <v>220</v>
      </c>
      <c r="C10" s="168" t="s">
        <v>218</v>
      </c>
      <c r="D10" s="265" t="s">
        <v>221</v>
      </c>
      <c r="E10" s="283"/>
      <c r="F10" s="168" t="s">
        <v>213</v>
      </c>
      <c r="G10" s="180">
        <f>30/2</f>
        <v>15</v>
      </c>
      <c r="H10" s="169">
        <f t="shared" ref="H10:H12" si="0">E10*G10</f>
        <v>0</v>
      </c>
      <c r="I10" s="178" t="e">
        <f>H10/$H$24</f>
        <v>#DIV/0!</v>
      </c>
    </row>
    <row r="11" spans="1:9" s="114" customFormat="1" ht="25.5" x14ac:dyDescent="0.2">
      <c r="A11" s="116"/>
      <c r="B11" s="114" t="s">
        <v>222</v>
      </c>
      <c r="C11" s="168" t="s">
        <v>197</v>
      </c>
      <c r="D11" s="265" t="s">
        <v>223</v>
      </c>
      <c r="E11" s="283"/>
      <c r="F11" s="168" t="s">
        <v>213</v>
      </c>
      <c r="G11" s="180">
        <f>30/2</f>
        <v>15</v>
      </c>
      <c r="H11" s="169">
        <f t="shared" si="0"/>
        <v>0</v>
      </c>
      <c r="I11" s="178" t="e">
        <f>H11/$H$24</f>
        <v>#DIV/0!</v>
      </c>
    </row>
    <row r="12" spans="1:9" s="114" customFormat="1" ht="15" customHeight="1" x14ac:dyDescent="0.2">
      <c r="A12" s="116"/>
      <c r="B12" s="114" t="s">
        <v>224</v>
      </c>
      <c r="C12" s="168" t="s">
        <v>218</v>
      </c>
      <c r="D12" s="114" t="s">
        <v>225</v>
      </c>
      <c r="E12" s="283"/>
      <c r="F12" s="168" t="s">
        <v>209</v>
      </c>
      <c r="G12" s="180">
        <f>30/2</f>
        <v>15</v>
      </c>
      <c r="H12" s="169">
        <f t="shared" si="0"/>
        <v>0</v>
      </c>
      <c r="I12" s="178" t="e">
        <f>H12/$H$24</f>
        <v>#DIV/0!</v>
      </c>
    </row>
    <row r="13" spans="1:9" s="114" customFormat="1" ht="15" customHeight="1" x14ac:dyDescent="0.2">
      <c r="A13" s="116"/>
      <c r="C13" s="169"/>
      <c r="E13" s="171"/>
      <c r="F13" s="168"/>
      <c r="G13" s="172"/>
      <c r="H13" s="169"/>
      <c r="I13" s="168"/>
    </row>
    <row r="14" spans="1:9" s="114" customFormat="1" x14ac:dyDescent="0.2">
      <c r="A14" s="247" t="s">
        <v>288</v>
      </c>
      <c r="B14" s="175" t="s">
        <v>214</v>
      </c>
      <c r="E14" s="171"/>
      <c r="F14" s="168"/>
      <c r="G14" s="176"/>
      <c r="H14" s="169"/>
      <c r="I14" s="178"/>
    </row>
    <row r="15" spans="1:9" s="114" customFormat="1" ht="15" customHeight="1" x14ac:dyDescent="0.2">
      <c r="A15" s="116"/>
      <c r="C15" s="168" t="s">
        <v>199</v>
      </c>
      <c r="D15" s="114" t="s">
        <v>226</v>
      </c>
      <c r="E15" s="283"/>
      <c r="F15" s="168" t="s">
        <v>227</v>
      </c>
      <c r="G15" s="176">
        <v>6</v>
      </c>
      <c r="H15" s="169">
        <f t="shared" ref="H15" si="1">E15*G15</f>
        <v>0</v>
      </c>
      <c r="I15" s="178" t="e">
        <f>H15/$H$24</f>
        <v>#DIV/0!</v>
      </c>
    </row>
    <row r="16" spans="1:9" s="114" customFormat="1" ht="15" customHeight="1" x14ac:dyDescent="0.2">
      <c r="A16" s="116"/>
      <c r="C16" s="169"/>
      <c r="E16" s="171"/>
      <c r="F16" s="168"/>
      <c r="G16" s="172"/>
      <c r="H16" s="169"/>
      <c r="I16" s="168"/>
    </row>
    <row r="17" spans="1:9" s="114" customFormat="1" ht="15" customHeight="1" x14ac:dyDescent="0.2">
      <c r="A17" s="138" t="s">
        <v>140</v>
      </c>
      <c r="B17" s="170" t="s">
        <v>196</v>
      </c>
      <c r="C17" s="170"/>
      <c r="D17" s="170"/>
      <c r="E17" s="140" t="s">
        <v>237</v>
      </c>
      <c r="F17" s="138"/>
      <c r="G17" s="167"/>
      <c r="H17" s="167">
        <f>SUM(H18:H22)</f>
        <v>0</v>
      </c>
      <c r="I17" s="177" t="e">
        <f>SUM(I18:I22)</f>
        <v>#DIV/0!</v>
      </c>
    </row>
    <row r="18" spans="1:9" s="114" customFormat="1" ht="15" customHeight="1" x14ac:dyDescent="0.2">
      <c r="A18" s="116"/>
      <c r="B18" s="172" t="s">
        <v>199</v>
      </c>
      <c r="C18" s="172"/>
      <c r="D18" s="169" t="s">
        <v>228</v>
      </c>
      <c r="E18" s="283"/>
      <c r="F18" s="168" t="s">
        <v>227</v>
      </c>
      <c r="G18" s="180">
        <v>125</v>
      </c>
      <c r="H18" s="169">
        <f t="shared" ref="H18:H22" si="2">E18*G18</f>
        <v>0</v>
      </c>
      <c r="I18" s="178" t="e">
        <f>H18/$H$24</f>
        <v>#DIV/0!</v>
      </c>
    </row>
    <row r="19" spans="1:9" s="114" customFormat="1" ht="15" customHeight="1" x14ac:dyDescent="0.2">
      <c r="A19" s="116"/>
      <c r="B19" s="172" t="s">
        <v>199</v>
      </c>
      <c r="C19" s="172"/>
      <c r="D19" s="169" t="s">
        <v>200</v>
      </c>
      <c r="E19" s="283"/>
      <c r="F19" s="168" t="s">
        <v>229</v>
      </c>
      <c r="G19" s="180">
        <f>10*12</f>
        <v>120</v>
      </c>
      <c r="H19" s="169">
        <f t="shared" si="2"/>
        <v>0</v>
      </c>
      <c r="I19" s="178" t="e">
        <f>H19/$H$24</f>
        <v>#DIV/0!</v>
      </c>
    </row>
    <row r="20" spans="1:9" s="114" customFormat="1" ht="15" customHeight="1" x14ac:dyDescent="0.2">
      <c r="A20" s="116"/>
      <c r="B20" s="172" t="s">
        <v>199</v>
      </c>
      <c r="C20" s="172"/>
      <c r="D20" s="169" t="s">
        <v>201</v>
      </c>
      <c r="E20" s="283"/>
      <c r="F20" s="168" t="s">
        <v>230</v>
      </c>
      <c r="G20" s="180">
        <f>100*12</f>
        <v>1200</v>
      </c>
      <c r="H20" s="169">
        <f t="shared" si="2"/>
        <v>0</v>
      </c>
      <c r="I20" s="178" t="e">
        <f>H20/$H$24</f>
        <v>#DIV/0!</v>
      </c>
    </row>
    <row r="21" spans="1:9" s="114" customFormat="1" x14ac:dyDescent="0.2">
      <c r="A21" s="116"/>
      <c r="B21" s="172" t="s">
        <v>197</v>
      </c>
      <c r="C21" s="172"/>
      <c r="D21" s="169" t="s">
        <v>231</v>
      </c>
      <c r="E21" s="283"/>
      <c r="F21" s="168" t="s">
        <v>230</v>
      </c>
      <c r="G21" s="180">
        <f>12*3*10</f>
        <v>360</v>
      </c>
      <c r="H21" s="169">
        <f t="shared" si="2"/>
        <v>0</v>
      </c>
      <c r="I21" s="178" t="e">
        <f>H21/$H$24</f>
        <v>#DIV/0!</v>
      </c>
    </row>
    <row r="22" spans="1:9" s="114" customFormat="1" ht="20.100000000000001" customHeight="1" x14ac:dyDescent="0.2">
      <c r="A22" s="116"/>
      <c r="B22" s="172" t="s">
        <v>197</v>
      </c>
      <c r="C22" s="172"/>
      <c r="D22" s="169" t="s">
        <v>202</v>
      </c>
      <c r="E22" s="283"/>
      <c r="F22" s="168" t="s">
        <v>230</v>
      </c>
      <c r="G22" s="180">
        <f>12*3*10</f>
        <v>360</v>
      </c>
      <c r="H22" s="169">
        <f t="shared" si="2"/>
        <v>0</v>
      </c>
      <c r="I22" s="178" t="e">
        <f t="shared" ref="I22" si="3">H22/$H$24</f>
        <v>#DIV/0!</v>
      </c>
    </row>
    <row r="23" spans="1:9" ht="15" customHeight="1" x14ac:dyDescent="0.2">
      <c r="A23" s="116"/>
      <c r="B23" s="114"/>
      <c r="C23" s="169"/>
      <c r="D23" s="114"/>
      <c r="E23" s="171"/>
      <c r="F23" s="168"/>
      <c r="G23" s="172"/>
      <c r="H23" s="169"/>
      <c r="I23" s="168"/>
    </row>
    <row r="24" spans="1:9" x14ac:dyDescent="0.2">
      <c r="A24" s="183"/>
      <c r="B24" s="173"/>
      <c r="C24" s="173"/>
      <c r="D24" s="173"/>
      <c r="E24" s="323" t="s">
        <v>21</v>
      </c>
      <c r="F24" s="323"/>
      <c r="G24" s="174"/>
      <c r="H24" s="174">
        <f>H5+H17</f>
        <v>0</v>
      </c>
      <c r="I24" s="179" t="e">
        <f>I5+I17</f>
        <v>#DIV/0!</v>
      </c>
    </row>
    <row r="27" spans="1:9" ht="20.100000000000001" customHeight="1" x14ac:dyDescent="0.2">
      <c r="A27" s="321" t="s">
        <v>266</v>
      </c>
      <c r="B27" s="321"/>
      <c r="C27" s="321"/>
      <c r="D27" s="321"/>
      <c r="E27" s="321"/>
      <c r="F27" s="321"/>
      <c r="G27" s="321"/>
      <c r="H27" s="321"/>
      <c r="I27" s="321"/>
    </row>
    <row r="28" spans="1:9" ht="25.5" x14ac:dyDescent="0.2">
      <c r="A28" s="259" t="s">
        <v>274</v>
      </c>
      <c r="B28" s="259"/>
      <c r="C28" s="259"/>
      <c r="D28" s="260"/>
      <c r="E28" s="261" t="s">
        <v>267</v>
      </c>
      <c r="F28" s="261" t="s">
        <v>204</v>
      </c>
      <c r="G28" s="261" t="s">
        <v>268</v>
      </c>
      <c r="H28" s="261"/>
      <c r="I28" s="261" t="s">
        <v>277</v>
      </c>
    </row>
    <row r="29" spans="1:9" x14ac:dyDescent="0.2">
      <c r="A29" s="248" t="s">
        <v>278</v>
      </c>
      <c r="B29" s="133"/>
      <c r="C29" s="133"/>
      <c r="D29" s="133"/>
      <c r="E29" s="142">
        <f>H24</f>
        <v>0</v>
      </c>
      <c r="F29" s="249" t="s">
        <v>276</v>
      </c>
      <c r="G29" s="133">
        <v>2</v>
      </c>
      <c r="H29" s="133"/>
      <c r="I29" s="132">
        <f>E29*G29</f>
        <v>0</v>
      </c>
    </row>
    <row r="30" spans="1:9" x14ac:dyDescent="0.2">
      <c r="A30" s="322" t="s">
        <v>269</v>
      </c>
      <c r="B30" s="322"/>
      <c r="C30" s="322"/>
      <c r="D30" s="322"/>
      <c r="E30" s="250"/>
      <c r="F30" s="251"/>
      <c r="G30" s="252"/>
      <c r="H30" s="250" t="s">
        <v>119</v>
      </c>
      <c r="I30" s="250">
        <f>I29</f>
        <v>0</v>
      </c>
    </row>
    <row r="31" spans="1:9" ht="30" customHeight="1" x14ac:dyDescent="0.2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x14ac:dyDescent="0.2">
      <c r="A32" s="253" t="s">
        <v>270</v>
      </c>
      <c r="B32" s="254"/>
      <c r="C32" s="254"/>
      <c r="D32" s="254"/>
      <c r="E32" s="255"/>
      <c r="F32" s="256"/>
      <c r="G32" s="254"/>
      <c r="H32" s="254"/>
      <c r="I32" s="254"/>
    </row>
    <row r="33" spans="1:9" ht="33" customHeight="1" x14ac:dyDescent="0.2">
      <c r="A33" s="257" t="s">
        <v>271</v>
      </c>
      <c r="B33" s="318" t="s">
        <v>332</v>
      </c>
      <c r="C33" s="318"/>
      <c r="D33" s="318"/>
      <c r="E33" s="318"/>
      <c r="F33" s="318"/>
      <c r="G33" s="318"/>
      <c r="H33" s="318"/>
      <c r="I33" s="318"/>
    </row>
    <row r="34" spans="1:9" x14ac:dyDescent="0.2">
      <c r="A34" s="257" t="s">
        <v>272</v>
      </c>
      <c r="B34" s="318" t="s">
        <v>330</v>
      </c>
      <c r="C34" s="318"/>
      <c r="D34" s="318"/>
      <c r="E34" s="318"/>
      <c r="F34" s="318"/>
      <c r="G34" s="318"/>
      <c r="H34" s="318"/>
      <c r="I34" s="318"/>
    </row>
    <row r="35" spans="1:9" x14ac:dyDescent="0.2">
      <c r="A35" s="257" t="s">
        <v>273</v>
      </c>
      <c r="B35" s="318" t="s">
        <v>279</v>
      </c>
      <c r="C35" s="318"/>
      <c r="D35" s="318"/>
      <c r="E35" s="318"/>
      <c r="F35" s="318"/>
      <c r="G35" s="318"/>
      <c r="H35" s="318"/>
      <c r="I35" s="318"/>
    </row>
    <row r="36" spans="1:9" x14ac:dyDescent="0.2">
      <c r="A36" s="306" t="s">
        <v>307</v>
      </c>
      <c r="B36" s="324" t="s">
        <v>308</v>
      </c>
      <c r="C36" s="324"/>
      <c r="D36" s="324"/>
      <c r="E36" s="324"/>
      <c r="F36" s="324"/>
      <c r="G36" s="324"/>
      <c r="H36" s="324"/>
      <c r="I36" s="324"/>
    </row>
    <row r="37" spans="1:9" x14ac:dyDescent="0.2">
      <c r="A37" s="257"/>
      <c r="B37" s="318"/>
      <c r="C37" s="318"/>
      <c r="D37" s="318"/>
      <c r="E37" s="318"/>
      <c r="F37" s="318"/>
      <c r="G37" s="318"/>
      <c r="H37" s="318"/>
      <c r="I37" s="318"/>
    </row>
    <row r="38" spans="1:9" x14ac:dyDescent="0.2">
      <c r="A38" s="257"/>
      <c r="B38" s="318"/>
      <c r="C38" s="318"/>
      <c r="D38" s="318"/>
      <c r="E38" s="318"/>
      <c r="F38" s="318"/>
      <c r="G38" s="318"/>
      <c r="H38" s="318"/>
      <c r="I38" s="318"/>
    </row>
    <row r="39" spans="1:9" x14ac:dyDescent="0.2">
      <c r="A39" s="257"/>
      <c r="B39" s="318"/>
      <c r="C39" s="318"/>
      <c r="D39" s="318"/>
      <c r="E39" s="318"/>
      <c r="F39" s="318"/>
      <c r="G39" s="318"/>
      <c r="H39" s="318"/>
      <c r="I39" s="318"/>
    </row>
    <row r="40" spans="1:9" x14ac:dyDescent="0.2">
      <c r="A40" s="285"/>
      <c r="B40" s="286"/>
      <c r="C40" s="286"/>
      <c r="D40" s="286"/>
      <c r="E40" s="255"/>
      <c r="F40" s="258"/>
      <c r="G40" s="254"/>
      <c r="H40" s="254"/>
      <c r="I40" s="254"/>
    </row>
    <row r="41" spans="1:9" x14ac:dyDescent="0.2">
      <c r="A41" s="253"/>
      <c r="B41" s="254"/>
      <c r="C41" s="254"/>
      <c r="D41" s="254"/>
      <c r="E41" s="255"/>
      <c r="F41" s="256"/>
      <c r="G41" s="254"/>
      <c r="H41" s="254"/>
      <c r="I41" s="254"/>
    </row>
  </sheetData>
  <mergeCells count="12">
    <mergeCell ref="B38:I38"/>
    <mergeCell ref="B39:I39"/>
    <mergeCell ref="B37:I37"/>
    <mergeCell ref="B35:I35"/>
    <mergeCell ref="B36:I36"/>
    <mergeCell ref="B33:I33"/>
    <mergeCell ref="B34:I34"/>
    <mergeCell ref="A1:B1"/>
    <mergeCell ref="C1:G1"/>
    <mergeCell ref="E24:F24"/>
    <mergeCell ref="A27:I27"/>
    <mergeCell ref="A30:D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1" fitToHeight="0" orientation="landscape" r:id="rId1"/>
  <headerFooter>
    <oddFooter>&amp;L&amp;F&amp;C&amp;A&amp;R&amp;P/&amp;N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88"/>
  <sheetViews>
    <sheetView zoomScale="90" zoomScaleNormal="90" workbookViewId="0">
      <selection activeCell="I15" sqref="I15"/>
    </sheetView>
  </sheetViews>
  <sheetFormatPr defaultColWidth="9.140625" defaultRowHeight="12" x14ac:dyDescent="0.2"/>
  <cols>
    <col min="1" max="1" width="10.140625" style="78" customWidth="1"/>
    <col min="2" max="2" width="59" style="78" customWidth="1"/>
    <col min="3" max="3" width="10.7109375" style="84" customWidth="1"/>
    <col min="4" max="4" width="13.28515625" style="82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242</v>
      </c>
      <c r="B1" s="241" t="s">
        <v>319</v>
      </c>
      <c r="C1" s="228" t="s">
        <v>132</v>
      </c>
      <c r="D1" s="229"/>
      <c r="E1" s="77"/>
      <c r="F1" s="77"/>
      <c r="G1" s="77"/>
      <c r="H1" s="77"/>
      <c r="I1" s="77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92"/>
      <c r="B3" s="92"/>
      <c r="C3" s="185" t="s">
        <v>182</v>
      </c>
      <c r="D3" s="101" t="s">
        <v>184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92"/>
      <c r="B4" s="92"/>
      <c r="C4" s="185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92"/>
      <c r="B5" s="92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86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86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A51" s="88"/>
      <c r="B51" s="94" t="s">
        <v>188</v>
      </c>
      <c r="C51" s="109"/>
      <c r="D51" s="94" t="s">
        <v>122</v>
      </c>
    </row>
    <row r="52" spans="1:4" ht="15" customHeight="1" x14ac:dyDescent="0.2">
      <c r="B52" s="104" t="s">
        <v>313</v>
      </c>
      <c r="C52" s="104"/>
      <c r="D52" s="105" t="e">
        <f>C48/100</f>
        <v>#DIV/0!</v>
      </c>
    </row>
    <row r="53" spans="1:4" ht="15" customHeight="1" x14ac:dyDescent="0.2">
      <c r="B53" s="104" t="s">
        <v>130</v>
      </c>
      <c r="C53" s="104"/>
      <c r="D53" s="106">
        <f>'K projeto'!G10</f>
        <v>0</v>
      </c>
    </row>
    <row r="54" spans="1:4" ht="15" customHeight="1" x14ac:dyDescent="0.2">
      <c r="B54" s="104" t="s">
        <v>129</v>
      </c>
      <c r="C54" s="104"/>
      <c r="D54" s="106">
        <f>'K projeto'!G11</f>
        <v>0</v>
      </c>
    </row>
    <row r="55" spans="1:4" ht="15" customHeight="1" x14ac:dyDescent="0.2">
      <c r="B55" s="104" t="s">
        <v>137</v>
      </c>
      <c r="C55" s="104"/>
      <c r="D55" s="104"/>
    </row>
    <row r="56" spans="1:4" ht="15" customHeight="1" x14ac:dyDescent="0.2">
      <c r="B56" s="104" t="s">
        <v>138</v>
      </c>
      <c r="C56" s="112">
        <f>C57+C58+C59</f>
        <v>0</v>
      </c>
      <c r="D56" s="106">
        <f>'K projeto'!G12</f>
        <v>0</v>
      </c>
    </row>
    <row r="57" spans="1:4" ht="15" customHeight="1" x14ac:dyDescent="0.2">
      <c r="B57" s="104" t="s">
        <v>127</v>
      </c>
      <c r="C57" s="266"/>
      <c r="D57" s="104"/>
    </row>
    <row r="58" spans="1:4" ht="15" customHeight="1" x14ac:dyDescent="0.2">
      <c r="B58" s="104" t="s">
        <v>120</v>
      </c>
      <c r="C58" s="266"/>
      <c r="D58" s="104"/>
    </row>
    <row r="59" spans="1:4" ht="15" customHeight="1" x14ac:dyDescent="0.2">
      <c r="B59" s="104" t="s">
        <v>121</v>
      </c>
      <c r="C59" s="266"/>
      <c r="D59" s="104"/>
    </row>
    <row r="60" spans="1:4" ht="15" customHeight="1" x14ac:dyDescent="0.2">
      <c r="B60" s="102"/>
      <c r="C60" s="103"/>
      <c r="D60" s="104"/>
    </row>
    <row r="61" spans="1:4" ht="15" customHeight="1" x14ac:dyDescent="0.2">
      <c r="A61" s="108"/>
      <c r="B61" s="87" t="s">
        <v>187</v>
      </c>
      <c r="C61" s="107" t="s">
        <v>123</v>
      </c>
      <c r="D61" s="110" t="e">
        <f>(1+D52+D53)*(1+D54)*(1+D56)</f>
        <v>#DIV/0!</v>
      </c>
    </row>
    <row r="62" spans="1:4" ht="15" customHeight="1" x14ac:dyDescent="0.2">
      <c r="B62" s="82"/>
      <c r="C62" s="82"/>
    </row>
    <row r="63" spans="1:4" ht="15" customHeight="1" x14ac:dyDescent="0.2">
      <c r="A63" s="108"/>
      <c r="B63" s="87" t="s">
        <v>205</v>
      </c>
      <c r="C63" s="107"/>
      <c r="D63" s="111" t="e">
        <f>D48*D61</f>
        <v>#DIV/0!</v>
      </c>
    </row>
    <row r="64" spans="1:4" ht="15" customHeight="1" x14ac:dyDescent="0.2"/>
    <row r="65" spans="1:2" ht="15" customHeight="1" x14ac:dyDescent="0.2">
      <c r="A65" s="78" t="s">
        <v>270</v>
      </c>
    </row>
    <row r="66" spans="1:2" ht="15" customHeight="1" x14ac:dyDescent="0.2">
      <c r="A66" s="287" t="s">
        <v>309</v>
      </c>
      <c r="B66" s="288" t="s">
        <v>308</v>
      </c>
    </row>
    <row r="67" spans="1:2" ht="15" customHeight="1" x14ac:dyDescent="0.2"/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</sheetData>
  <mergeCells count="1">
    <mergeCell ref="A39:B39"/>
  </mergeCells>
  <phoneticPr fontId="49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9" fitToHeight="0" orientation="portrait" r:id="rId1"/>
  <headerFooter>
    <oddFooter>&amp;L&amp;F&amp;C&amp;A&amp;R&amp;P/&amp;N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C802-7A6D-4A7F-8DC7-677ABEC0E780}">
  <sheetPr>
    <tabColor rgb="FFFF0000"/>
  </sheetPr>
  <dimension ref="A1:K88"/>
  <sheetViews>
    <sheetView zoomScale="70" zoomScaleNormal="70" workbookViewId="0">
      <selection activeCell="M21" sqref="M21"/>
    </sheetView>
  </sheetViews>
  <sheetFormatPr defaultColWidth="9.140625" defaultRowHeight="12" x14ac:dyDescent="0.2"/>
  <cols>
    <col min="1" max="1" width="11.7109375" style="78" customWidth="1"/>
    <col min="2" max="2" width="73.7109375" style="78" bestFit="1" customWidth="1"/>
    <col min="3" max="3" width="13.28515625" style="84" bestFit="1" customWidth="1"/>
    <col min="4" max="4" width="13.85546875" style="82" bestFit="1" customWidth="1"/>
    <col min="5" max="8" width="5.5703125" style="82" customWidth="1"/>
    <col min="9" max="9" width="26" style="82" customWidth="1"/>
    <col min="10" max="10" width="5.7109375" style="82" customWidth="1"/>
    <col min="11" max="11" width="5.5703125" style="82" customWidth="1"/>
    <col min="12" max="240" width="9.140625" style="78"/>
    <col min="241" max="241" width="8" style="78" customWidth="1"/>
    <col min="242" max="242" width="48.5703125" style="78" bestFit="1" customWidth="1"/>
    <col min="243" max="243" width="12.7109375" style="78" customWidth="1"/>
    <col min="244" max="244" width="9.42578125" style="78" customWidth="1"/>
    <col min="245" max="245" width="15.7109375" style="78" customWidth="1"/>
    <col min="246" max="246" width="12.28515625" style="78" customWidth="1"/>
    <col min="247" max="247" width="9.140625" style="78"/>
    <col min="248" max="248" width="16" style="78" customWidth="1"/>
    <col min="249" max="249" width="23.42578125" style="78" customWidth="1"/>
    <col min="250" max="250" width="10.5703125" style="78" bestFit="1" customWidth="1"/>
    <col min="251" max="252" width="10.140625" style="78" customWidth="1"/>
    <col min="253" max="253" width="26.85546875" style="78" customWidth="1"/>
    <col min="254" max="254" width="54.28515625" style="78" bestFit="1" customWidth="1"/>
    <col min="255" max="496" width="9.140625" style="78"/>
    <col min="497" max="497" width="8" style="78" customWidth="1"/>
    <col min="498" max="498" width="48.5703125" style="78" bestFit="1" customWidth="1"/>
    <col min="499" max="499" width="12.7109375" style="78" customWidth="1"/>
    <col min="500" max="500" width="9.42578125" style="78" customWidth="1"/>
    <col min="501" max="501" width="15.7109375" style="78" customWidth="1"/>
    <col min="502" max="502" width="12.28515625" style="78" customWidth="1"/>
    <col min="503" max="503" width="9.140625" style="78"/>
    <col min="504" max="504" width="16" style="78" customWidth="1"/>
    <col min="505" max="505" width="23.42578125" style="78" customWidth="1"/>
    <col min="506" max="506" width="10.5703125" style="78" bestFit="1" customWidth="1"/>
    <col min="507" max="508" width="10.140625" style="78" customWidth="1"/>
    <col min="509" max="509" width="26.85546875" style="78" customWidth="1"/>
    <col min="510" max="510" width="54.28515625" style="78" bestFit="1" customWidth="1"/>
    <col min="511" max="752" width="9.140625" style="78"/>
    <col min="753" max="753" width="8" style="78" customWidth="1"/>
    <col min="754" max="754" width="48.5703125" style="78" bestFit="1" customWidth="1"/>
    <col min="755" max="755" width="12.7109375" style="78" customWidth="1"/>
    <col min="756" max="756" width="9.42578125" style="78" customWidth="1"/>
    <col min="757" max="757" width="15.7109375" style="78" customWidth="1"/>
    <col min="758" max="758" width="12.28515625" style="78" customWidth="1"/>
    <col min="759" max="759" width="9.140625" style="78"/>
    <col min="760" max="760" width="16" style="78" customWidth="1"/>
    <col min="761" max="761" width="23.42578125" style="78" customWidth="1"/>
    <col min="762" max="762" width="10.5703125" style="78" bestFit="1" customWidth="1"/>
    <col min="763" max="764" width="10.140625" style="78" customWidth="1"/>
    <col min="765" max="765" width="26.85546875" style="78" customWidth="1"/>
    <col min="766" max="766" width="54.28515625" style="78" bestFit="1" customWidth="1"/>
    <col min="767" max="1008" width="9.140625" style="78"/>
    <col min="1009" max="1009" width="8" style="78" customWidth="1"/>
    <col min="1010" max="1010" width="48.5703125" style="78" bestFit="1" customWidth="1"/>
    <col min="1011" max="1011" width="12.7109375" style="78" customWidth="1"/>
    <col min="1012" max="1012" width="9.42578125" style="78" customWidth="1"/>
    <col min="1013" max="1013" width="15.7109375" style="78" customWidth="1"/>
    <col min="1014" max="1014" width="12.28515625" style="78" customWidth="1"/>
    <col min="1015" max="1015" width="9.140625" style="78"/>
    <col min="1016" max="1016" width="16" style="78" customWidth="1"/>
    <col min="1017" max="1017" width="23.42578125" style="78" customWidth="1"/>
    <col min="1018" max="1018" width="10.5703125" style="78" bestFit="1" customWidth="1"/>
    <col min="1019" max="1020" width="10.140625" style="78" customWidth="1"/>
    <col min="1021" max="1021" width="26.85546875" style="78" customWidth="1"/>
    <col min="1022" max="1022" width="54.28515625" style="78" bestFit="1" customWidth="1"/>
    <col min="1023" max="1264" width="9.140625" style="78"/>
    <col min="1265" max="1265" width="8" style="78" customWidth="1"/>
    <col min="1266" max="1266" width="48.5703125" style="78" bestFit="1" customWidth="1"/>
    <col min="1267" max="1267" width="12.7109375" style="78" customWidth="1"/>
    <col min="1268" max="1268" width="9.42578125" style="78" customWidth="1"/>
    <col min="1269" max="1269" width="15.7109375" style="78" customWidth="1"/>
    <col min="1270" max="1270" width="12.28515625" style="78" customWidth="1"/>
    <col min="1271" max="1271" width="9.140625" style="78"/>
    <col min="1272" max="1272" width="16" style="78" customWidth="1"/>
    <col min="1273" max="1273" width="23.42578125" style="78" customWidth="1"/>
    <col min="1274" max="1274" width="10.5703125" style="78" bestFit="1" customWidth="1"/>
    <col min="1275" max="1276" width="10.140625" style="78" customWidth="1"/>
    <col min="1277" max="1277" width="26.85546875" style="78" customWidth="1"/>
    <col min="1278" max="1278" width="54.28515625" style="78" bestFit="1" customWidth="1"/>
    <col min="1279" max="1520" width="9.140625" style="78"/>
    <col min="1521" max="1521" width="8" style="78" customWidth="1"/>
    <col min="1522" max="1522" width="48.5703125" style="78" bestFit="1" customWidth="1"/>
    <col min="1523" max="1523" width="12.7109375" style="78" customWidth="1"/>
    <col min="1524" max="1524" width="9.42578125" style="78" customWidth="1"/>
    <col min="1525" max="1525" width="15.7109375" style="78" customWidth="1"/>
    <col min="1526" max="1526" width="12.28515625" style="78" customWidth="1"/>
    <col min="1527" max="1527" width="9.140625" style="78"/>
    <col min="1528" max="1528" width="16" style="78" customWidth="1"/>
    <col min="1529" max="1529" width="23.42578125" style="78" customWidth="1"/>
    <col min="1530" max="1530" width="10.5703125" style="78" bestFit="1" customWidth="1"/>
    <col min="1531" max="1532" width="10.140625" style="78" customWidth="1"/>
    <col min="1533" max="1533" width="26.85546875" style="78" customWidth="1"/>
    <col min="1534" max="1534" width="54.28515625" style="78" bestFit="1" customWidth="1"/>
    <col min="1535" max="1776" width="9.140625" style="78"/>
    <col min="1777" max="1777" width="8" style="78" customWidth="1"/>
    <col min="1778" max="1778" width="48.5703125" style="78" bestFit="1" customWidth="1"/>
    <col min="1779" max="1779" width="12.7109375" style="78" customWidth="1"/>
    <col min="1780" max="1780" width="9.42578125" style="78" customWidth="1"/>
    <col min="1781" max="1781" width="15.7109375" style="78" customWidth="1"/>
    <col min="1782" max="1782" width="12.28515625" style="78" customWidth="1"/>
    <col min="1783" max="1783" width="9.140625" style="78"/>
    <col min="1784" max="1784" width="16" style="78" customWidth="1"/>
    <col min="1785" max="1785" width="23.42578125" style="78" customWidth="1"/>
    <col min="1786" max="1786" width="10.5703125" style="78" bestFit="1" customWidth="1"/>
    <col min="1787" max="1788" width="10.140625" style="78" customWidth="1"/>
    <col min="1789" max="1789" width="26.85546875" style="78" customWidth="1"/>
    <col min="1790" max="1790" width="54.28515625" style="78" bestFit="1" customWidth="1"/>
    <col min="1791" max="2032" width="9.140625" style="78"/>
    <col min="2033" max="2033" width="8" style="78" customWidth="1"/>
    <col min="2034" max="2034" width="48.5703125" style="78" bestFit="1" customWidth="1"/>
    <col min="2035" max="2035" width="12.7109375" style="78" customWidth="1"/>
    <col min="2036" max="2036" width="9.42578125" style="78" customWidth="1"/>
    <col min="2037" max="2037" width="15.7109375" style="78" customWidth="1"/>
    <col min="2038" max="2038" width="12.28515625" style="78" customWidth="1"/>
    <col min="2039" max="2039" width="9.140625" style="78"/>
    <col min="2040" max="2040" width="16" style="78" customWidth="1"/>
    <col min="2041" max="2041" width="23.42578125" style="78" customWidth="1"/>
    <col min="2042" max="2042" width="10.5703125" style="78" bestFit="1" customWidth="1"/>
    <col min="2043" max="2044" width="10.140625" style="78" customWidth="1"/>
    <col min="2045" max="2045" width="26.85546875" style="78" customWidth="1"/>
    <col min="2046" max="2046" width="54.28515625" style="78" bestFit="1" customWidth="1"/>
    <col min="2047" max="2288" width="9.140625" style="78"/>
    <col min="2289" max="2289" width="8" style="78" customWidth="1"/>
    <col min="2290" max="2290" width="48.5703125" style="78" bestFit="1" customWidth="1"/>
    <col min="2291" max="2291" width="12.7109375" style="78" customWidth="1"/>
    <col min="2292" max="2292" width="9.42578125" style="78" customWidth="1"/>
    <col min="2293" max="2293" width="15.7109375" style="78" customWidth="1"/>
    <col min="2294" max="2294" width="12.28515625" style="78" customWidth="1"/>
    <col min="2295" max="2295" width="9.140625" style="78"/>
    <col min="2296" max="2296" width="16" style="78" customWidth="1"/>
    <col min="2297" max="2297" width="23.42578125" style="78" customWidth="1"/>
    <col min="2298" max="2298" width="10.5703125" style="78" bestFit="1" customWidth="1"/>
    <col min="2299" max="2300" width="10.140625" style="78" customWidth="1"/>
    <col min="2301" max="2301" width="26.85546875" style="78" customWidth="1"/>
    <col min="2302" max="2302" width="54.28515625" style="78" bestFit="1" customWidth="1"/>
    <col min="2303" max="2544" width="9.140625" style="78"/>
    <col min="2545" max="2545" width="8" style="78" customWidth="1"/>
    <col min="2546" max="2546" width="48.5703125" style="78" bestFit="1" customWidth="1"/>
    <col min="2547" max="2547" width="12.7109375" style="78" customWidth="1"/>
    <col min="2548" max="2548" width="9.42578125" style="78" customWidth="1"/>
    <col min="2549" max="2549" width="15.7109375" style="78" customWidth="1"/>
    <col min="2550" max="2550" width="12.28515625" style="78" customWidth="1"/>
    <col min="2551" max="2551" width="9.140625" style="78"/>
    <col min="2552" max="2552" width="16" style="78" customWidth="1"/>
    <col min="2553" max="2553" width="23.42578125" style="78" customWidth="1"/>
    <col min="2554" max="2554" width="10.5703125" style="78" bestFit="1" customWidth="1"/>
    <col min="2555" max="2556" width="10.140625" style="78" customWidth="1"/>
    <col min="2557" max="2557" width="26.85546875" style="78" customWidth="1"/>
    <col min="2558" max="2558" width="54.28515625" style="78" bestFit="1" customWidth="1"/>
    <col min="2559" max="2800" width="9.140625" style="78"/>
    <col min="2801" max="2801" width="8" style="78" customWidth="1"/>
    <col min="2802" max="2802" width="48.5703125" style="78" bestFit="1" customWidth="1"/>
    <col min="2803" max="2803" width="12.7109375" style="78" customWidth="1"/>
    <col min="2804" max="2804" width="9.42578125" style="78" customWidth="1"/>
    <col min="2805" max="2805" width="15.7109375" style="78" customWidth="1"/>
    <col min="2806" max="2806" width="12.28515625" style="78" customWidth="1"/>
    <col min="2807" max="2807" width="9.140625" style="78"/>
    <col min="2808" max="2808" width="16" style="78" customWidth="1"/>
    <col min="2809" max="2809" width="23.42578125" style="78" customWidth="1"/>
    <col min="2810" max="2810" width="10.5703125" style="78" bestFit="1" customWidth="1"/>
    <col min="2811" max="2812" width="10.140625" style="78" customWidth="1"/>
    <col min="2813" max="2813" width="26.85546875" style="78" customWidth="1"/>
    <col min="2814" max="2814" width="54.28515625" style="78" bestFit="1" customWidth="1"/>
    <col min="2815" max="3056" width="9.140625" style="78"/>
    <col min="3057" max="3057" width="8" style="78" customWidth="1"/>
    <col min="3058" max="3058" width="48.5703125" style="78" bestFit="1" customWidth="1"/>
    <col min="3059" max="3059" width="12.7109375" style="78" customWidth="1"/>
    <col min="3060" max="3060" width="9.42578125" style="78" customWidth="1"/>
    <col min="3061" max="3061" width="15.7109375" style="78" customWidth="1"/>
    <col min="3062" max="3062" width="12.28515625" style="78" customWidth="1"/>
    <col min="3063" max="3063" width="9.140625" style="78"/>
    <col min="3064" max="3064" width="16" style="78" customWidth="1"/>
    <col min="3065" max="3065" width="23.42578125" style="78" customWidth="1"/>
    <col min="3066" max="3066" width="10.5703125" style="78" bestFit="1" customWidth="1"/>
    <col min="3067" max="3068" width="10.140625" style="78" customWidth="1"/>
    <col min="3069" max="3069" width="26.85546875" style="78" customWidth="1"/>
    <col min="3070" max="3070" width="54.28515625" style="78" bestFit="1" customWidth="1"/>
    <col min="3071" max="3312" width="9.140625" style="78"/>
    <col min="3313" max="3313" width="8" style="78" customWidth="1"/>
    <col min="3314" max="3314" width="48.5703125" style="78" bestFit="1" customWidth="1"/>
    <col min="3315" max="3315" width="12.7109375" style="78" customWidth="1"/>
    <col min="3316" max="3316" width="9.42578125" style="78" customWidth="1"/>
    <col min="3317" max="3317" width="15.7109375" style="78" customWidth="1"/>
    <col min="3318" max="3318" width="12.28515625" style="78" customWidth="1"/>
    <col min="3319" max="3319" width="9.140625" style="78"/>
    <col min="3320" max="3320" width="16" style="78" customWidth="1"/>
    <col min="3321" max="3321" width="23.42578125" style="78" customWidth="1"/>
    <col min="3322" max="3322" width="10.5703125" style="78" bestFit="1" customWidth="1"/>
    <col min="3323" max="3324" width="10.140625" style="78" customWidth="1"/>
    <col min="3325" max="3325" width="26.85546875" style="78" customWidth="1"/>
    <col min="3326" max="3326" width="54.28515625" style="78" bestFit="1" customWidth="1"/>
    <col min="3327" max="3568" width="9.140625" style="78"/>
    <col min="3569" max="3569" width="8" style="78" customWidth="1"/>
    <col min="3570" max="3570" width="48.5703125" style="78" bestFit="1" customWidth="1"/>
    <col min="3571" max="3571" width="12.7109375" style="78" customWidth="1"/>
    <col min="3572" max="3572" width="9.42578125" style="78" customWidth="1"/>
    <col min="3573" max="3573" width="15.7109375" style="78" customWidth="1"/>
    <col min="3574" max="3574" width="12.28515625" style="78" customWidth="1"/>
    <col min="3575" max="3575" width="9.140625" style="78"/>
    <col min="3576" max="3576" width="16" style="78" customWidth="1"/>
    <col min="3577" max="3577" width="23.42578125" style="78" customWidth="1"/>
    <col min="3578" max="3578" width="10.5703125" style="78" bestFit="1" customWidth="1"/>
    <col min="3579" max="3580" width="10.140625" style="78" customWidth="1"/>
    <col min="3581" max="3581" width="26.85546875" style="78" customWidth="1"/>
    <col min="3582" max="3582" width="54.28515625" style="78" bestFit="1" customWidth="1"/>
    <col min="3583" max="3824" width="9.140625" style="78"/>
    <col min="3825" max="3825" width="8" style="78" customWidth="1"/>
    <col min="3826" max="3826" width="48.5703125" style="78" bestFit="1" customWidth="1"/>
    <col min="3827" max="3827" width="12.7109375" style="78" customWidth="1"/>
    <col min="3828" max="3828" width="9.42578125" style="78" customWidth="1"/>
    <col min="3829" max="3829" width="15.7109375" style="78" customWidth="1"/>
    <col min="3830" max="3830" width="12.28515625" style="78" customWidth="1"/>
    <col min="3831" max="3831" width="9.140625" style="78"/>
    <col min="3832" max="3832" width="16" style="78" customWidth="1"/>
    <col min="3833" max="3833" width="23.42578125" style="78" customWidth="1"/>
    <col min="3834" max="3834" width="10.5703125" style="78" bestFit="1" customWidth="1"/>
    <col min="3835" max="3836" width="10.140625" style="78" customWidth="1"/>
    <col min="3837" max="3837" width="26.85546875" style="78" customWidth="1"/>
    <col min="3838" max="3838" width="54.28515625" style="78" bestFit="1" customWidth="1"/>
    <col min="3839" max="4080" width="9.140625" style="78"/>
    <col min="4081" max="4081" width="8" style="78" customWidth="1"/>
    <col min="4082" max="4082" width="48.5703125" style="78" bestFit="1" customWidth="1"/>
    <col min="4083" max="4083" width="12.7109375" style="78" customWidth="1"/>
    <col min="4084" max="4084" width="9.42578125" style="78" customWidth="1"/>
    <col min="4085" max="4085" width="15.7109375" style="78" customWidth="1"/>
    <col min="4086" max="4086" width="12.28515625" style="78" customWidth="1"/>
    <col min="4087" max="4087" width="9.140625" style="78"/>
    <col min="4088" max="4088" width="16" style="78" customWidth="1"/>
    <col min="4089" max="4089" width="23.42578125" style="78" customWidth="1"/>
    <col min="4090" max="4090" width="10.5703125" style="78" bestFit="1" customWidth="1"/>
    <col min="4091" max="4092" width="10.140625" style="78" customWidth="1"/>
    <col min="4093" max="4093" width="26.85546875" style="78" customWidth="1"/>
    <col min="4094" max="4094" width="54.28515625" style="78" bestFit="1" customWidth="1"/>
    <col min="4095" max="4336" width="9.140625" style="78"/>
    <col min="4337" max="4337" width="8" style="78" customWidth="1"/>
    <col min="4338" max="4338" width="48.5703125" style="78" bestFit="1" customWidth="1"/>
    <col min="4339" max="4339" width="12.7109375" style="78" customWidth="1"/>
    <col min="4340" max="4340" width="9.42578125" style="78" customWidth="1"/>
    <col min="4341" max="4341" width="15.7109375" style="78" customWidth="1"/>
    <col min="4342" max="4342" width="12.28515625" style="78" customWidth="1"/>
    <col min="4343" max="4343" width="9.140625" style="78"/>
    <col min="4344" max="4344" width="16" style="78" customWidth="1"/>
    <col min="4345" max="4345" width="23.42578125" style="78" customWidth="1"/>
    <col min="4346" max="4346" width="10.5703125" style="78" bestFit="1" customWidth="1"/>
    <col min="4347" max="4348" width="10.140625" style="78" customWidth="1"/>
    <col min="4349" max="4349" width="26.85546875" style="78" customWidth="1"/>
    <col min="4350" max="4350" width="54.28515625" style="78" bestFit="1" customWidth="1"/>
    <col min="4351" max="4592" width="9.140625" style="78"/>
    <col min="4593" max="4593" width="8" style="78" customWidth="1"/>
    <col min="4594" max="4594" width="48.5703125" style="78" bestFit="1" customWidth="1"/>
    <col min="4595" max="4595" width="12.7109375" style="78" customWidth="1"/>
    <col min="4596" max="4596" width="9.42578125" style="78" customWidth="1"/>
    <col min="4597" max="4597" width="15.7109375" style="78" customWidth="1"/>
    <col min="4598" max="4598" width="12.28515625" style="78" customWidth="1"/>
    <col min="4599" max="4599" width="9.140625" style="78"/>
    <col min="4600" max="4600" width="16" style="78" customWidth="1"/>
    <col min="4601" max="4601" width="23.42578125" style="78" customWidth="1"/>
    <col min="4602" max="4602" width="10.5703125" style="78" bestFit="1" customWidth="1"/>
    <col min="4603" max="4604" width="10.140625" style="78" customWidth="1"/>
    <col min="4605" max="4605" width="26.85546875" style="78" customWidth="1"/>
    <col min="4606" max="4606" width="54.28515625" style="78" bestFit="1" customWidth="1"/>
    <col min="4607" max="4848" width="9.140625" style="78"/>
    <col min="4849" max="4849" width="8" style="78" customWidth="1"/>
    <col min="4850" max="4850" width="48.5703125" style="78" bestFit="1" customWidth="1"/>
    <col min="4851" max="4851" width="12.7109375" style="78" customWidth="1"/>
    <col min="4852" max="4852" width="9.42578125" style="78" customWidth="1"/>
    <col min="4853" max="4853" width="15.7109375" style="78" customWidth="1"/>
    <col min="4854" max="4854" width="12.28515625" style="78" customWidth="1"/>
    <col min="4855" max="4855" width="9.140625" style="78"/>
    <col min="4856" max="4856" width="16" style="78" customWidth="1"/>
    <col min="4857" max="4857" width="23.42578125" style="78" customWidth="1"/>
    <col min="4858" max="4858" width="10.5703125" style="78" bestFit="1" customWidth="1"/>
    <col min="4859" max="4860" width="10.140625" style="78" customWidth="1"/>
    <col min="4861" max="4861" width="26.85546875" style="78" customWidth="1"/>
    <col min="4862" max="4862" width="54.28515625" style="78" bestFit="1" customWidth="1"/>
    <col min="4863" max="5104" width="9.140625" style="78"/>
    <col min="5105" max="5105" width="8" style="78" customWidth="1"/>
    <col min="5106" max="5106" width="48.5703125" style="78" bestFit="1" customWidth="1"/>
    <col min="5107" max="5107" width="12.7109375" style="78" customWidth="1"/>
    <col min="5108" max="5108" width="9.42578125" style="78" customWidth="1"/>
    <col min="5109" max="5109" width="15.7109375" style="78" customWidth="1"/>
    <col min="5110" max="5110" width="12.28515625" style="78" customWidth="1"/>
    <col min="5111" max="5111" width="9.140625" style="78"/>
    <col min="5112" max="5112" width="16" style="78" customWidth="1"/>
    <col min="5113" max="5113" width="23.42578125" style="78" customWidth="1"/>
    <col min="5114" max="5114" width="10.5703125" style="78" bestFit="1" customWidth="1"/>
    <col min="5115" max="5116" width="10.140625" style="78" customWidth="1"/>
    <col min="5117" max="5117" width="26.85546875" style="78" customWidth="1"/>
    <col min="5118" max="5118" width="54.28515625" style="78" bestFit="1" customWidth="1"/>
    <col min="5119" max="5360" width="9.140625" style="78"/>
    <col min="5361" max="5361" width="8" style="78" customWidth="1"/>
    <col min="5362" max="5362" width="48.5703125" style="78" bestFit="1" customWidth="1"/>
    <col min="5363" max="5363" width="12.7109375" style="78" customWidth="1"/>
    <col min="5364" max="5364" width="9.42578125" style="78" customWidth="1"/>
    <col min="5365" max="5365" width="15.7109375" style="78" customWidth="1"/>
    <col min="5366" max="5366" width="12.28515625" style="78" customWidth="1"/>
    <col min="5367" max="5367" width="9.140625" style="78"/>
    <col min="5368" max="5368" width="16" style="78" customWidth="1"/>
    <col min="5369" max="5369" width="23.42578125" style="78" customWidth="1"/>
    <col min="5370" max="5370" width="10.5703125" style="78" bestFit="1" customWidth="1"/>
    <col min="5371" max="5372" width="10.140625" style="78" customWidth="1"/>
    <col min="5373" max="5373" width="26.85546875" style="78" customWidth="1"/>
    <col min="5374" max="5374" width="54.28515625" style="78" bestFit="1" customWidth="1"/>
    <col min="5375" max="5616" width="9.140625" style="78"/>
    <col min="5617" max="5617" width="8" style="78" customWidth="1"/>
    <col min="5618" max="5618" width="48.5703125" style="78" bestFit="1" customWidth="1"/>
    <col min="5619" max="5619" width="12.7109375" style="78" customWidth="1"/>
    <col min="5620" max="5620" width="9.42578125" style="78" customWidth="1"/>
    <col min="5621" max="5621" width="15.7109375" style="78" customWidth="1"/>
    <col min="5622" max="5622" width="12.28515625" style="78" customWidth="1"/>
    <col min="5623" max="5623" width="9.140625" style="78"/>
    <col min="5624" max="5624" width="16" style="78" customWidth="1"/>
    <col min="5625" max="5625" width="23.42578125" style="78" customWidth="1"/>
    <col min="5626" max="5626" width="10.5703125" style="78" bestFit="1" customWidth="1"/>
    <col min="5627" max="5628" width="10.140625" style="78" customWidth="1"/>
    <col min="5629" max="5629" width="26.85546875" style="78" customWidth="1"/>
    <col min="5630" max="5630" width="54.28515625" style="78" bestFit="1" customWidth="1"/>
    <col min="5631" max="5872" width="9.140625" style="78"/>
    <col min="5873" max="5873" width="8" style="78" customWidth="1"/>
    <col min="5874" max="5874" width="48.5703125" style="78" bestFit="1" customWidth="1"/>
    <col min="5875" max="5875" width="12.7109375" style="78" customWidth="1"/>
    <col min="5876" max="5876" width="9.42578125" style="78" customWidth="1"/>
    <col min="5877" max="5877" width="15.7109375" style="78" customWidth="1"/>
    <col min="5878" max="5878" width="12.28515625" style="78" customWidth="1"/>
    <col min="5879" max="5879" width="9.140625" style="78"/>
    <col min="5880" max="5880" width="16" style="78" customWidth="1"/>
    <col min="5881" max="5881" width="23.42578125" style="78" customWidth="1"/>
    <col min="5882" max="5882" width="10.5703125" style="78" bestFit="1" customWidth="1"/>
    <col min="5883" max="5884" width="10.140625" style="78" customWidth="1"/>
    <col min="5885" max="5885" width="26.85546875" style="78" customWidth="1"/>
    <col min="5886" max="5886" width="54.28515625" style="78" bestFit="1" customWidth="1"/>
    <col min="5887" max="6128" width="9.140625" style="78"/>
    <col min="6129" max="6129" width="8" style="78" customWidth="1"/>
    <col min="6130" max="6130" width="48.5703125" style="78" bestFit="1" customWidth="1"/>
    <col min="6131" max="6131" width="12.7109375" style="78" customWidth="1"/>
    <col min="6132" max="6132" width="9.42578125" style="78" customWidth="1"/>
    <col min="6133" max="6133" width="15.7109375" style="78" customWidth="1"/>
    <col min="6134" max="6134" width="12.28515625" style="78" customWidth="1"/>
    <col min="6135" max="6135" width="9.140625" style="78"/>
    <col min="6136" max="6136" width="16" style="78" customWidth="1"/>
    <col min="6137" max="6137" width="23.42578125" style="78" customWidth="1"/>
    <col min="6138" max="6138" width="10.5703125" style="78" bestFit="1" customWidth="1"/>
    <col min="6139" max="6140" width="10.140625" style="78" customWidth="1"/>
    <col min="6141" max="6141" width="26.85546875" style="78" customWidth="1"/>
    <col min="6142" max="6142" width="54.28515625" style="78" bestFit="1" customWidth="1"/>
    <col min="6143" max="6384" width="9.140625" style="78"/>
    <col min="6385" max="6385" width="8" style="78" customWidth="1"/>
    <col min="6386" max="6386" width="48.5703125" style="78" bestFit="1" customWidth="1"/>
    <col min="6387" max="6387" width="12.7109375" style="78" customWidth="1"/>
    <col min="6388" max="6388" width="9.42578125" style="78" customWidth="1"/>
    <col min="6389" max="6389" width="15.7109375" style="78" customWidth="1"/>
    <col min="6390" max="6390" width="12.28515625" style="78" customWidth="1"/>
    <col min="6391" max="6391" width="9.140625" style="78"/>
    <col min="6392" max="6392" width="16" style="78" customWidth="1"/>
    <col min="6393" max="6393" width="23.42578125" style="78" customWidth="1"/>
    <col min="6394" max="6394" width="10.5703125" style="78" bestFit="1" customWidth="1"/>
    <col min="6395" max="6396" width="10.140625" style="78" customWidth="1"/>
    <col min="6397" max="6397" width="26.85546875" style="78" customWidth="1"/>
    <col min="6398" max="6398" width="54.28515625" style="78" bestFit="1" customWidth="1"/>
    <col min="6399" max="6640" width="9.140625" style="78"/>
    <col min="6641" max="6641" width="8" style="78" customWidth="1"/>
    <col min="6642" max="6642" width="48.5703125" style="78" bestFit="1" customWidth="1"/>
    <col min="6643" max="6643" width="12.7109375" style="78" customWidth="1"/>
    <col min="6644" max="6644" width="9.42578125" style="78" customWidth="1"/>
    <col min="6645" max="6645" width="15.7109375" style="78" customWidth="1"/>
    <col min="6646" max="6646" width="12.28515625" style="78" customWidth="1"/>
    <col min="6647" max="6647" width="9.140625" style="78"/>
    <col min="6648" max="6648" width="16" style="78" customWidth="1"/>
    <col min="6649" max="6649" width="23.42578125" style="78" customWidth="1"/>
    <col min="6650" max="6650" width="10.5703125" style="78" bestFit="1" customWidth="1"/>
    <col min="6651" max="6652" width="10.140625" style="78" customWidth="1"/>
    <col min="6653" max="6653" width="26.85546875" style="78" customWidth="1"/>
    <col min="6654" max="6654" width="54.28515625" style="78" bestFit="1" customWidth="1"/>
    <col min="6655" max="6896" width="9.140625" style="78"/>
    <col min="6897" max="6897" width="8" style="78" customWidth="1"/>
    <col min="6898" max="6898" width="48.5703125" style="78" bestFit="1" customWidth="1"/>
    <col min="6899" max="6899" width="12.7109375" style="78" customWidth="1"/>
    <col min="6900" max="6900" width="9.42578125" style="78" customWidth="1"/>
    <col min="6901" max="6901" width="15.7109375" style="78" customWidth="1"/>
    <col min="6902" max="6902" width="12.28515625" style="78" customWidth="1"/>
    <col min="6903" max="6903" width="9.140625" style="78"/>
    <col min="6904" max="6904" width="16" style="78" customWidth="1"/>
    <col min="6905" max="6905" width="23.42578125" style="78" customWidth="1"/>
    <col min="6906" max="6906" width="10.5703125" style="78" bestFit="1" customWidth="1"/>
    <col min="6907" max="6908" width="10.140625" style="78" customWidth="1"/>
    <col min="6909" max="6909" width="26.85546875" style="78" customWidth="1"/>
    <col min="6910" max="6910" width="54.28515625" style="78" bestFit="1" customWidth="1"/>
    <col min="6911" max="7152" width="9.140625" style="78"/>
    <col min="7153" max="7153" width="8" style="78" customWidth="1"/>
    <col min="7154" max="7154" width="48.5703125" style="78" bestFit="1" customWidth="1"/>
    <col min="7155" max="7155" width="12.7109375" style="78" customWidth="1"/>
    <col min="7156" max="7156" width="9.42578125" style="78" customWidth="1"/>
    <col min="7157" max="7157" width="15.7109375" style="78" customWidth="1"/>
    <col min="7158" max="7158" width="12.28515625" style="78" customWidth="1"/>
    <col min="7159" max="7159" width="9.140625" style="78"/>
    <col min="7160" max="7160" width="16" style="78" customWidth="1"/>
    <col min="7161" max="7161" width="23.42578125" style="78" customWidth="1"/>
    <col min="7162" max="7162" width="10.5703125" style="78" bestFit="1" customWidth="1"/>
    <col min="7163" max="7164" width="10.140625" style="78" customWidth="1"/>
    <col min="7165" max="7165" width="26.85546875" style="78" customWidth="1"/>
    <col min="7166" max="7166" width="54.28515625" style="78" bestFit="1" customWidth="1"/>
    <col min="7167" max="7408" width="9.140625" style="78"/>
    <col min="7409" max="7409" width="8" style="78" customWidth="1"/>
    <col min="7410" max="7410" width="48.5703125" style="78" bestFit="1" customWidth="1"/>
    <col min="7411" max="7411" width="12.7109375" style="78" customWidth="1"/>
    <col min="7412" max="7412" width="9.42578125" style="78" customWidth="1"/>
    <col min="7413" max="7413" width="15.7109375" style="78" customWidth="1"/>
    <col min="7414" max="7414" width="12.28515625" style="78" customWidth="1"/>
    <col min="7415" max="7415" width="9.140625" style="78"/>
    <col min="7416" max="7416" width="16" style="78" customWidth="1"/>
    <col min="7417" max="7417" width="23.42578125" style="78" customWidth="1"/>
    <col min="7418" max="7418" width="10.5703125" style="78" bestFit="1" customWidth="1"/>
    <col min="7419" max="7420" width="10.140625" style="78" customWidth="1"/>
    <col min="7421" max="7421" width="26.85546875" style="78" customWidth="1"/>
    <col min="7422" max="7422" width="54.28515625" style="78" bestFit="1" customWidth="1"/>
    <col min="7423" max="7664" width="9.140625" style="78"/>
    <col min="7665" max="7665" width="8" style="78" customWidth="1"/>
    <col min="7666" max="7666" width="48.5703125" style="78" bestFit="1" customWidth="1"/>
    <col min="7667" max="7667" width="12.7109375" style="78" customWidth="1"/>
    <col min="7668" max="7668" width="9.42578125" style="78" customWidth="1"/>
    <col min="7669" max="7669" width="15.7109375" style="78" customWidth="1"/>
    <col min="7670" max="7670" width="12.28515625" style="78" customWidth="1"/>
    <col min="7671" max="7671" width="9.140625" style="78"/>
    <col min="7672" max="7672" width="16" style="78" customWidth="1"/>
    <col min="7673" max="7673" width="23.42578125" style="78" customWidth="1"/>
    <col min="7674" max="7674" width="10.5703125" style="78" bestFit="1" customWidth="1"/>
    <col min="7675" max="7676" width="10.140625" style="78" customWidth="1"/>
    <col min="7677" max="7677" width="26.85546875" style="78" customWidth="1"/>
    <col min="7678" max="7678" width="54.28515625" style="78" bestFit="1" customWidth="1"/>
    <col min="7679" max="7920" width="9.140625" style="78"/>
    <col min="7921" max="7921" width="8" style="78" customWidth="1"/>
    <col min="7922" max="7922" width="48.5703125" style="78" bestFit="1" customWidth="1"/>
    <col min="7923" max="7923" width="12.7109375" style="78" customWidth="1"/>
    <col min="7924" max="7924" width="9.42578125" style="78" customWidth="1"/>
    <col min="7925" max="7925" width="15.7109375" style="78" customWidth="1"/>
    <col min="7926" max="7926" width="12.28515625" style="78" customWidth="1"/>
    <col min="7927" max="7927" width="9.140625" style="78"/>
    <col min="7928" max="7928" width="16" style="78" customWidth="1"/>
    <col min="7929" max="7929" width="23.42578125" style="78" customWidth="1"/>
    <col min="7930" max="7930" width="10.5703125" style="78" bestFit="1" customWidth="1"/>
    <col min="7931" max="7932" width="10.140625" style="78" customWidth="1"/>
    <col min="7933" max="7933" width="26.85546875" style="78" customWidth="1"/>
    <col min="7934" max="7934" width="54.28515625" style="78" bestFit="1" customWidth="1"/>
    <col min="7935" max="8176" width="9.140625" style="78"/>
    <col min="8177" max="8177" width="8" style="78" customWidth="1"/>
    <col min="8178" max="8178" width="48.5703125" style="78" bestFit="1" customWidth="1"/>
    <col min="8179" max="8179" width="12.7109375" style="78" customWidth="1"/>
    <col min="8180" max="8180" width="9.42578125" style="78" customWidth="1"/>
    <col min="8181" max="8181" width="15.7109375" style="78" customWidth="1"/>
    <col min="8182" max="8182" width="12.28515625" style="78" customWidth="1"/>
    <col min="8183" max="8183" width="9.140625" style="78"/>
    <col min="8184" max="8184" width="16" style="78" customWidth="1"/>
    <col min="8185" max="8185" width="23.42578125" style="78" customWidth="1"/>
    <col min="8186" max="8186" width="10.5703125" style="78" bestFit="1" customWidth="1"/>
    <col min="8187" max="8188" width="10.140625" style="78" customWidth="1"/>
    <col min="8189" max="8189" width="26.85546875" style="78" customWidth="1"/>
    <col min="8190" max="8190" width="54.28515625" style="78" bestFit="1" customWidth="1"/>
    <col min="8191" max="8432" width="9.140625" style="78"/>
    <col min="8433" max="8433" width="8" style="78" customWidth="1"/>
    <col min="8434" max="8434" width="48.5703125" style="78" bestFit="1" customWidth="1"/>
    <col min="8435" max="8435" width="12.7109375" style="78" customWidth="1"/>
    <col min="8436" max="8436" width="9.42578125" style="78" customWidth="1"/>
    <col min="8437" max="8437" width="15.7109375" style="78" customWidth="1"/>
    <col min="8438" max="8438" width="12.28515625" style="78" customWidth="1"/>
    <col min="8439" max="8439" width="9.140625" style="78"/>
    <col min="8440" max="8440" width="16" style="78" customWidth="1"/>
    <col min="8441" max="8441" width="23.42578125" style="78" customWidth="1"/>
    <col min="8442" max="8442" width="10.5703125" style="78" bestFit="1" customWidth="1"/>
    <col min="8443" max="8444" width="10.140625" style="78" customWidth="1"/>
    <col min="8445" max="8445" width="26.85546875" style="78" customWidth="1"/>
    <col min="8446" max="8446" width="54.28515625" style="78" bestFit="1" customWidth="1"/>
    <col min="8447" max="8688" width="9.140625" style="78"/>
    <col min="8689" max="8689" width="8" style="78" customWidth="1"/>
    <col min="8690" max="8690" width="48.5703125" style="78" bestFit="1" customWidth="1"/>
    <col min="8691" max="8691" width="12.7109375" style="78" customWidth="1"/>
    <col min="8692" max="8692" width="9.42578125" style="78" customWidth="1"/>
    <col min="8693" max="8693" width="15.7109375" style="78" customWidth="1"/>
    <col min="8694" max="8694" width="12.28515625" style="78" customWidth="1"/>
    <col min="8695" max="8695" width="9.140625" style="78"/>
    <col min="8696" max="8696" width="16" style="78" customWidth="1"/>
    <col min="8697" max="8697" width="23.42578125" style="78" customWidth="1"/>
    <col min="8698" max="8698" width="10.5703125" style="78" bestFit="1" customWidth="1"/>
    <col min="8699" max="8700" width="10.140625" style="78" customWidth="1"/>
    <col min="8701" max="8701" width="26.85546875" style="78" customWidth="1"/>
    <col min="8702" max="8702" width="54.28515625" style="78" bestFit="1" customWidth="1"/>
    <col min="8703" max="8944" width="9.140625" style="78"/>
    <col min="8945" max="8945" width="8" style="78" customWidth="1"/>
    <col min="8946" max="8946" width="48.5703125" style="78" bestFit="1" customWidth="1"/>
    <col min="8947" max="8947" width="12.7109375" style="78" customWidth="1"/>
    <col min="8948" max="8948" width="9.42578125" style="78" customWidth="1"/>
    <col min="8949" max="8949" width="15.7109375" style="78" customWidth="1"/>
    <col min="8950" max="8950" width="12.28515625" style="78" customWidth="1"/>
    <col min="8951" max="8951" width="9.140625" style="78"/>
    <col min="8952" max="8952" width="16" style="78" customWidth="1"/>
    <col min="8953" max="8953" width="23.42578125" style="78" customWidth="1"/>
    <col min="8954" max="8954" width="10.5703125" style="78" bestFit="1" customWidth="1"/>
    <col min="8955" max="8956" width="10.140625" style="78" customWidth="1"/>
    <col min="8957" max="8957" width="26.85546875" style="78" customWidth="1"/>
    <col min="8958" max="8958" width="54.28515625" style="78" bestFit="1" customWidth="1"/>
    <col min="8959" max="9200" width="9.140625" style="78"/>
    <col min="9201" max="9201" width="8" style="78" customWidth="1"/>
    <col min="9202" max="9202" width="48.5703125" style="78" bestFit="1" customWidth="1"/>
    <col min="9203" max="9203" width="12.7109375" style="78" customWidth="1"/>
    <col min="9204" max="9204" width="9.42578125" style="78" customWidth="1"/>
    <col min="9205" max="9205" width="15.7109375" style="78" customWidth="1"/>
    <col min="9206" max="9206" width="12.28515625" style="78" customWidth="1"/>
    <col min="9207" max="9207" width="9.140625" style="78"/>
    <col min="9208" max="9208" width="16" style="78" customWidth="1"/>
    <col min="9209" max="9209" width="23.42578125" style="78" customWidth="1"/>
    <col min="9210" max="9210" width="10.5703125" style="78" bestFit="1" customWidth="1"/>
    <col min="9211" max="9212" width="10.140625" style="78" customWidth="1"/>
    <col min="9213" max="9213" width="26.85546875" style="78" customWidth="1"/>
    <col min="9214" max="9214" width="54.28515625" style="78" bestFit="1" customWidth="1"/>
    <col min="9215" max="9456" width="9.140625" style="78"/>
    <col min="9457" max="9457" width="8" style="78" customWidth="1"/>
    <col min="9458" max="9458" width="48.5703125" style="78" bestFit="1" customWidth="1"/>
    <col min="9459" max="9459" width="12.7109375" style="78" customWidth="1"/>
    <col min="9460" max="9460" width="9.42578125" style="78" customWidth="1"/>
    <col min="9461" max="9461" width="15.7109375" style="78" customWidth="1"/>
    <col min="9462" max="9462" width="12.28515625" style="78" customWidth="1"/>
    <col min="9463" max="9463" width="9.140625" style="78"/>
    <col min="9464" max="9464" width="16" style="78" customWidth="1"/>
    <col min="9465" max="9465" width="23.42578125" style="78" customWidth="1"/>
    <col min="9466" max="9466" width="10.5703125" style="78" bestFit="1" customWidth="1"/>
    <col min="9467" max="9468" width="10.140625" style="78" customWidth="1"/>
    <col min="9469" max="9469" width="26.85546875" style="78" customWidth="1"/>
    <col min="9470" max="9470" width="54.28515625" style="78" bestFit="1" customWidth="1"/>
    <col min="9471" max="9712" width="9.140625" style="78"/>
    <col min="9713" max="9713" width="8" style="78" customWidth="1"/>
    <col min="9714" max="9714" width="48.5703125" style="78" bestFit="1" customWidth="1"/>
    <col min="9715" max="9715" width="12.7109375" style="78" customWidth="1"/>
    <col min="9716" max="9716" width="9.42578125" style="78" customWidth="1"/>
    <col min="9717" max="9717" width="15.7109375" style="78" customWidth="1"/>
    <col min="9718" max="9718" width="12.28515625" style="78" customWidth="1"/>
    <col min="9719" max="9719" width="9.140625" style="78"/>
    <col min="9720" max="9720" width="16" style="78" customWidth="1"/>
    <col min="9721" max="9721" width="23.42578125" style="78" customWidth="1"/>
    <col min="9722" max="9722" width="10.5703125" style="78" bestFit="1" customWidth="1"/>
    <col min="9723" max="9724" width="10.140625" style="78" customWidth="1"/>
    <col min="9725" max="9725" width="26.85546875" style="78" customWidth="1"/>
    <col min="9726" max="9726" width="54.28515625" style="78" bestFit="1" customWidth="1"/>
    <col min="9727" max="9968" width="9.140625" style="78"/>
    <col min="9969" max="9969" width="8" style="78" customWidth="1"/>
    <col min="9970" max="9970" width="48.5703125" style="78" bestFit="1" customWidth="1"/>
    <col min="9971" max="9971" width="12.7109375" style="78" customWidth="1"/>
    <col min="9972" max="9972" width="9.42578125" style="78" customWidth="1"/>
    <col min="9973" max="9973" width="15.7109375" style="78" customWidth="1"/>
    <col min="9974" max="9974" width="12.28515625" style="78" customWidth="1"/>
    <col min="9975" max="9975" width="9.140625" style="78"/>
    <col min="9976" max="9976" width="16" style="78" customWidth="1"/>
    <col min="9977" max="9977" width="23.42578125" style="78" customWidth="1"/>
    <col min="9978" max="9978" width="10.5703125" style="78" bestFit="1" customWidth="1"/>
    <col min="9979" max="9980" width="10.140625" style="78" customWidth="1"/>
    <col min="9981" max="9981" width="26.85546875" style="78" customWidth="1"/>
    <col min="9982" max="9982" width="54.28515625" style="78" bestFit="1" customWidth="1"/>
    <col min="9983" max="10224" width="9.140625" style="78"/>
    <col min="10225" max="10225" width="8" style="78" customWidth="1"/>
    <col min="10226" max="10226" width="48.5703125" style="78" bestFit="1" customWidth="1"/>
    <col min="10227" max="10227" width="12.7109375" style="78" customWidth="1"/>
    <col min="10228" max="10228" width="9.42578125" style="78" customWidth="1"/>
    <col min="10229" max="10229" width="15.7109375" style="78" customWidth="1"/>
    <col min="10230" max="10230" width="12.28515625" style="78" customWidth="1"/>
    <col min="10231" max="10231" width="9.140625" style="78"/>
    <col min="10232" max="10232" width="16" style="78" customWidth="1"/>
    <col min="10233" max="10233" width="23.42578125" style="78" customWidth="1"/>
    <col min="10234" max="10234" width="10.5703125" style="78" bestFit="1" customWidth="1"/>
    <col min="10235" max="10236" width="10.140625" style="78" customWidth="1"/>
    <col min="10237" max="10237" width="26.85546875" style="78" customWidth="1"/>
    <col min="10238" max="10238" width="54.28515625" style="78" bestFit="1" customWidth="1"/>
    <col min="10239" max="10480" width="9.140625" style="78"/>
    <col min="10481" max="10481" width="8" style="78" customWidth="1"/>
    <col min="10482" max="10482" width="48.5703125" style="78" bestFit="1" customWidth="1"/>
    <col min="10483" max="10483" width="12.7109375" style="78" customWidth="1"/>
    <col min="10484" max="10484" width="9.42578125" style="78" customWidth="1"/>
    <col min="10485" max="10485" width="15.7109375" style="78" customWidth="1"/>
    <col min="10486" max="10486" width="12.28515625" style="78" customWidth="1"/>
    <col min="10487" max="10487" width="9.140625" style="78"/>
    <col min="10488" max="10488" width="16" style="78" customWidth="1"/>
    <col min="10489" max="10489" width="23.42578125" style="78" customWidth="1"/>
    <col min="10490" max="10490" width="10.5703125" style="78" bestFit="1" customWidth="1"/>
    <col min="10491" max="10492" width="10.140625" style="78" customWidth="1"/>
    <col min="10493" max="10493" width="26.85546875" style="78" customWidth="1"/>
    <col min="10494" max="10494" width="54.28515625" style="78" bestFit="1" customWidth="1"/>
    <col min="10495" max="10736" width="9.140625" style="78"/>
    <col min="10737" max="10737" width="8" style="78" customWidth="1"/>
    <col min="10738" max="10738" width="48.5703125" style="78" bestFit="1" customWidth="1"/>
    <col min="10739" max="10739" width="12.7109375" style="78" customWidth="1"/>
    <col min="10740" max="10740" width="9.42578125" style="78" customWidth="1"/>
    <col min="10741" max="10741" width="15.7109375" style="78" customWidth="1"/>
    <col min="10742" max="10742" width="12.28515625" style="78" customWidth="1"/>
    <col min="10743" max="10743" width="9.140625" style="78"/>
    <col min="10744" max="10744" width="16" style="78" customWidth="1"/>
    <col min="10745" max="10745" width="23.42578125" style="78" customWidth="1"/>
    <col min="10746" max="10746" width="10.5703125" style="78" bestFit="1" customWidth="1"/>
    <col min="10747" max="10748" width="10.140625" style="78" customWidth="1"/>
    <col min="10749" max="10749" width="26.85546875" style="78" customWidth="1"/>
    <col min="10750" max="10750" width="54.28515625" style="78" bestFit="1" customWidth="1"/>
    <col min="10751" max="10992" width="9.140625" style="78"/>
    <col min="10993" max="10993" width="8" style="78" customWidth="1"/>
    <col min="10994" max="10994" width="48.5703125" style="78" bestFit="1" customWidth="1"/>
    <col min="10995" max="10995" width="12.7109375" style="78" customWidth="1"/>
    <col min="10996" max="10996" width="9.42578125" style="78" customWidth="1"/>
    <col min="10997" max="10997" width="15.7109375" style="78" customWidth="1"/>
    <col min="10998" max="10998" width="12.28515625" style="78" customWidth="1"/>
    <col min="10999" max="10999" width="9.140625" style="78"/>
    <col min="11000" max="11000" width="16" style="78" customWidth="1"/>
    <col min="11001" max="11001" width="23.42578125" style="78" customWidth="1"/>
    <col min="11002" max="11002" width="10.5703125" style="78" bestFit="1" customWidth="1"/>
    <col min="11003" max="11004" width="10.140625" style="78" customWidth="1"/>
    <col min="11005" max="11005" width="26.85546875" style="78" customWidth="1"/>
    <col min="11006" max="11006" width="54.28515625" style="78" bestFit="1" customWidth="1"/>
    <col min="11007" max="11248" width="9.140625" style="78"/>
    <col min="11249" max="11249" width="8" style="78" customWidth="1"/>
    <col min="11250" max="11250" width="48.5703125" style="78" bestFit="1" customWidth="1"/>
    <col min="11251" max="11251" width="12.7109375" style="78" customWidth="1"/>
    <col min="11252" max="11252" width="9.42578125" style="78" customWidth="1"/>
    <col min="11253" max="11253" width="15.7109375" style="78" customWidth="1"/>
    <col min="11254" max="11254" width="12.28515625" style="78" customWidth="1"/>
    <col min="11255" max="11255" width="9.140625" style="78"/>
    <col min="11256" max="11256" width="16" style="78" customWidth="1"/>
    <col min="11257" max="11257" width="23.42578125" style="78" customWidth="1"/>
    <col min="11258" max="11258" width="10.5703125" style="78" bestFit="1" customWidth="1"/>
    <col min="11259" max="11260" width="10.140625" style="78" customWidth="1"/>
    <col min="11261" max="11261" width="26.85546875" style="78" customWidth="1"/>
    <col min="11262" max="11262" width="54.28515625" style="78" bestFit="1" customWidth="1"/>
    <col min="11263" max="11504" width="9.140625" style="78"/>
    <col min="11505" max="11505" width="8" style="78" customWidth="1"/>
    <col min="11506" max="11506" width="48.5703125" style="78" bestFit="1" customWidth="1"/>
    <col min="11507" max="11507" width="12.7109375" style="78" customWidth="1"/>
    <col min="11508" max="11508" width="9.42578125" style="78" customWidth="1"/>
    <col min="11509" max="11509" width="15.7109375" style="78" customWidth="1"/>
    <col min="11510" max="11510" width="12.28515625" style="78" customWidth="1"/>
    <col min="11511" max="11511" width="9.140625" style="78"/>
    <col min="11512" max="11512" width="16" style="78" customWidth="1"/>
    <col min="11513" max="11513" width="23.42578125" style="78" customWidth="1"/>
    <col min="11514" max="11514" width="10.5703125" style="78" bestFit="1" customWidth="1"/>
    <col min="11515" max="11516" width="10.140625" style="78" customWidth="1"/>
    <col min="11517" max="11517" width="26.85546875" style="78" customWidth="1"/>
    <col min="11518" max="11518" width="54.28515625" style="78" bestFit="1" customWidth="1"/>
    <col min="11519" max="11760" width="9.140625" style="78"/>
    <col min="11761" max="11761" width="8" style="78" customWidth="1"/>
    <col min="11762" max="11762" width="48.5703125" style="78" bestFit="1" customWidth="1"/>
    <col min="11763" max="11763" width="12.7109375" style="78" customWidth="1"/>
    <col min="11764" max="11764" width="9.42578125" style="78" customWidth="1"/>
    <col min="11765" max="11765" width="15.7109375" style="78" customWidth="1"/>
    <col min="11766" max="11766" width="12.28515625" style="78" customWidth="1"/>
    <col min="11767" max="11767" width="9.140625" style="78"/>
    <col min="11768" max="11768" width="16" style="78" customWidth="1"/>
    <col min="11769" max="11769" width="23.42578125" style="78" customWidth="1"/>
    <col min="11770" max="11770" width="10.5703125" style="78" bestFit="1" customWidth="1"/>
    <col min="11771" max="11772" width="10.140625" style="78" customWidth="1"/>
    <col min="11773" max="11773" width="26.85546875" style="78" customWidth="1"/>
    <col min="11774" max="11774" width="54.28515625" style="78" bestFit="1" customWidth="1"/>
    <col min="11775" max="12016" width="9.140625" style="78"/>
    <col min="12017" max="12017" width="8" style="78" customWidth="1"/>
    <col min="12018" max="12018" width="48.5703125" style="78" bestFit="1" customWidth="1"/>
    <col min="12019" max="12019" width="12.7109375" style="78" customWidth="1"/>
    <col min="12020" max="12020" width="9.42578125" style="78" customWidth="1"/>
    <col min="12021" max="12021" width="15.7109375" style="78" customWidth="1"/>
    <col min="12022" max="12022" width="12.28515625" style="78" customWidth="1"/>
    <col min="12023" max="12023" width="9.140625" style="78"/>
    <col min="12024" max="12024" width="16" style="78" customWidth="1"/>
    <col min="12025" max="12025" width="23.42578125" style="78" customWidth="1"/>
    <col min="12026" max="12026" width="10.5703125" style="78" bestFit="1" customWidth="1"/>
    <col min="12027" max="12028" width="10.140625" style="78" customWidth="1"/>
    <col min="12029" max="12029" width="26.85546875" style="78" customWidth="1"/>
    <col min="12030" max="12030" width="54.28515625" style="78" bestFit="1" customWidth="1"/>
    <col min="12031" max="12272" width="9.140625" style="78"/>
    <col min="12273" max="12273" width="8" style="78" customWidth="1"/>
    <col min="12274" max="12274" width="48.5703125" style="78" bestFit="1" customWidth="1"/>
    <col min="12275" max="12275" width="12.7109375" style="78" customWidth="1"/>
    <col min="12276" max="12276" width="9.42578125" style="78" customWidth="1"/>
    <col min="12277" max="12277" width="15.7109375" style="78" customWidth="1"/>
    <col min="12278" max="12278" width="12.28515625" style="78" customWidth="1"/>
    <col min="12279" max="12279" width="9.140625" style="78"/>
    <col min="12280" max="12280" width="16" style="78" customWidth="1"/>
    <col min="12281" max="12281" width="23.42578125" style="78" customWidth="1"/>
    <col min="12282" max="12282" width="10.5703125" style="78" bestFit="1" customWidth="1"/>
    <col min="12283" max="12284" width="10.140625" style="78" customWidth="1"/>
    <col min="12285" max="12285" width="26.85546875" style="78" customWidth="1"/>
    <col min="12286" max="12286" width="54.28515625" style="78" bestFit="1" customWidth="1"/>
    <col min="12287" max="12528" width="9.140625" style="78"/>
    <col min="12529" max="12529" width="8" style="78" customWidth="1"/>
    <col min="12530" max="12530" width="48.5703125" style="78" bestFit="1" customWidth="1"/>
    <col min="12531" max="12531" width="12.7109375" style="78" customWidth="1"/>
    <col min="12532" max="12532" width="9.42578125" style="78" customWidth="1"/>
    <col min="12533" max="12533" width="15.7109375" style="78" customWidth="1"/>
    <col min="12534" max="12534" width="12.28515625" style="78" customWidth="1"/>
    <col min="12535" max="12535" width="9.140625" style="78"/>
    <col min="12536" max="12536" width="16" style="78" customWidth="1"/>
    <col min="12537" max="12537" width="23.42578125" style="78" customWidth="1"/>
    <col min="12538" max="12538" width="10.5703125" style="78" bestFit="1" customWidth="1"/>
    <col min="12539" max="12540" width="10.140625" style="78" customWidth="1"/>
    <col min="12541" max="12541" width="26.85546875" style="78" customWidth="1"/>
    <col min="12542" max="12542" width="54.28515625" style="78" bestFit="1" customWidth="1"/>
    <col min="12543" max="12784" width="9.140625" style="78"/>
    <col min="12785" max="12785" width="8" style="78" customWidth="1"/>
    <col min="12786" max="12786" width="48.5703125" style="78" bestFit="1" customWidth="1"/>
    <col min="12787" max="12787" width="12.7109375" style="78" customWidth="1"/>
    <col min="12788" max="12788" width="9.42578125" style="78" customWidth="1"/>
    <col min="12789" max="12789" width="15.7109375" style="78" customWidth="1"/>
    <col min="12790" max="12790" width="12.28515625" style="78" customWidth="1"/>
    <col min="12791" max="12791" width="9.140625" style="78"/>
    <col min="12792" max="12792" width="16" style="78" customWidth="1"/>
    <col min="12793" max="12793" width="23.42578125" style="78" customWidth="1"/>
    <col min="12794" max="12794" width="10.5703125" style="78" bestFit="1" customWidth="1"/>
    <col min="12795" max="12796" width="10.140625" style="78" customWidth="1"/>
    <col min="12797" max="12797" width="26.85546875" style="78" customWidth="1"/>
    <col min="12798" max="12798" width="54.28515625" style="78" bestFit="1" customWidth="1"/>
    <col min="12799" max="13040" width="9.140625" style="78"/>
    <col min="13041" max="13041" width="8" style="78" customWidth="1"/>
    <col min="13042" max="13042" width="48.5703125" style="78" bestFit="1" customWidth="1"/>
    <col min="13043" max="13043" width="12.7109375" style="78" customWidth="1"/>
    <col min="13044" max="13044" width="9.42578125" style="78" customWidth="1"/>
    <col min="13045" max="13045" width="15.7109375" style="78" customWidth="1"/>
    <col min="13046" max="13046" width="12.28515625" style="78" customWidth="1"/>
    <col min="13047" max="13047" width="9.140625" style="78"/>
    <col min="13048" max="13048" width="16" style="78" customWidth="1"/>
    <col min="13049" max="13049" width="23.42578125" style="78" customWidth="1"/>
    <col min="13050" max="13050" width="10.5703125" style="78" bestFit="1" customWidth="1"/>
    <col min="13051" max="13052" width="10.140625" style="78" customWidth="1"/>
    <col min="13053" max="13053" width="26.85546875" style="78" customWidth="1"/>
    <col min="13054" max="13054" width="54.28515625" style="78" bestFit="1" customWidth="1"/>
    <col min="13055" max="13296" width="9.140625" style="78"/>
    <col min="13297" max="13297" width="8" style="78" customWidth="1"/>
    <col min="13298" max="13298" width="48.5703125" style="78" bestFit="1" customWidth="1"/>
    <col min="13299" max="13299" width="12.7109375" style="78" customWidth="1"/>
    <col min="13300" max="13300" width="9.42578125" style="78" customWidth="1"/>
    <col min="13301" max="13301" width="15.7109375" style="78" customWidth="1"/>
    <col min="13302" max="13302" width="12.28515625" style="78" customWidth="1"/>
    <col min="13303" max="13303" width="9.140625" style="78"/>
    <col min="13304" max="13304" width="16" style="78" customWidth="1"/>
    <col min="13305" max="13305" width="23.42578125" style="78" customWidth="1"/>
    <col min="13306" max="13306" width="10.5703125" style="78" bestFit="1" customWidth="1"/>
    <col min="13307" max="13308" width="10.140625" style="78" customWidth="1"/>
    <col min="13309" max="13309" width="26.85546875" style="78" customWidth="1"/>
    <col min="13310" max="13310" width="54.28515625" style="78" bestFit="1" customWidth="1"/>
    <col min="13311" max="13552" width="9.140625" style="78"/>
    <col min="13553" max="13553" width="8" style="78" customWidth="1"/>
    <col min="13554" max="13554" width="48.5703125" style="78" bestFit="1" customWidth="1"/>
    <col min="13555" max="13555" width="12.7109375" style="78" customWidth="1"/>
    <col min="13556" max="13556" width="9.42578125" style="78" customWidth="1"/>
    <col min="13557" max="13557" width="15.7109375" style="78" customWidth="1"/>
    <col min="13558" max="13558" width="12.28515625" style="78" customWidth="1"/>
    <col min="13559" max="13559" width="9.140625" style="78"/>
    <col min="13560" max="13560" width="16" style="78" customWidth="1"/>
    <col min="13561" max="13561" width="23.42578125" style="78" customWidth="1"/>
    <col min="13562" max="13562" width="10.5703125" style="78" bestFit="1" customWidth="1"/>
    <col min="13563" max="13564" width="10.140625" style="78" customWidth="1"/>
    <col min="13565" max="13565" width="26.85546875" style="78" customWidth="1"/>
    <col min="13566" max="13566" width="54.28515625" style="78" bestFit="1" customWidth="1"/>
    <col min="13567" max="13808" width="9.140625" style="78"/>
    <col min="13809" max="13809" width="8" style="78" customWidth="1"/>
    <col min="13810" max="13810" width="48.5703125" style="78" bestFit="1" customWidth="1"/>
    <col min="13811" max="13811" width="12.7109375" style="78" customWidth="1"/>
    <col min="13812" max="13812" width="9.42578125" style="78" customWidth="1"/>
    <col min="13813" max="13813" width="15.7109375" style="78" customWidth="1"/>
    <col min="13814" max="13814" width="12.28515625" style="78" customWidth="1"/>
    <col min="13815" max="13815" width="9.140625" style="78"/>
    <col min="13816" max="13816" width="16" style="78" customWidth="1"/>
    <col min="13817" max="13817" width="23.42578125" style="78" customWidth="1"/>
    <col min="13818" max="13818" width="10.5703125" style="78" bestFit="1" customWidth="1"/>
    <col min="13819" max="13820" width="10.140625" style="78" customWidth="1"/>
    <col min="13821" max="13821" width="26.85546875" style="78" customWidth="1"/>
    <col min="13822" max="13822" width="54.28515625" style="78" bestFit="1" customWidth="1"/>
    <col min="13823" max="14064" width="9.140625" style="78"/>
    <col min="14065" max="14065" width="8" style="78" customWidth="1"/>
    <col min="14066" max="14066" width="48.5703125" style="78" bestFit="1" customWidth="1"/>
    <col min="14067" max="14067" width="12.7109375" style="78" customWidth="1"/>
    <col min="14068" max="14068" width="9.42578125" style="78" customWidth="1"/>
    <col min="14069" max="14069" width="15.7109375" style="78" customWidth="1"/>
    <col min="14070" max="14070" width="12.28515625" style="78" customWidth="1"/>
    <col min="14071" max="14071" width="9.140625" style="78"/>
    <col min="14072" max="14072" width="16" style="78" customWidth="1"/>
    <col min="14073" max="14073" width="23.42578125" style="78" customWidth="1"/>
    <col min="14074" max="14074" width="10.5703125" style="78" bestFit="1" customWidth="1"/>
    <col min="14075" max="14076" width="10.140625" style="78" customWidth="1"/>
    <col min="14077" max="14077" width="26.85546875" style="78" customWidth="1"/>
    <col min="14078" max="14078" width="54.28515625" style="78" bestFit="1" customWidth="1"/>
    <col min="14079" max="14320" width="9.140625" style="78"/>
    <col min="14321" max="14321" width="8" style="78" customWidth="1"/>
    <col min="14322" max="14322" width="48.5703125" style="78" bestFit="1" customWidth="1"/>
    <col min="14323" max="14323" width="12.7109375" style="78" customWidth="1"/>
    <col min="14324" max="14324" width="9.42578125" style="78" customWidth="1"/>
    <col min="14325" max="14325" width="15.7109375" style="78" customWidth="1"/>
    <col min="14326" max="14326" width="12.28515625" style="78" customWidth="1"/>
    <col min="14327" max="14327" width="9.140625" style="78"/>
    <col min="14328" max="14328" width="16" style="78" customWidth="1"/>
    <col min="14329" max="14329" width="23.42578125" style="78" customWidth="1"/>
    <col min="14330" max="14330" width="10.5703125" style="78" bestFit="1" customWidth="1"/>
    <col min="14331" max="14332" width="10.140625" style="78" customWidth="1"/>
    <col min="14333" max="14333" width="26.85546875" style="78" customWidth="1"/>
    <col min="14334" max="14334" width="54.28515625" style="78" bestFit="1" customWidth="1"/>
    <col min="14335" max="14576" width="9.140625" style="78"/>
    <col min="14577" max="14577" width="8" style="78" customWidth="1"/>
    <col min="14578" max="14578" width="48.5703125" style="78" bestFit="1" customWidth="1"/>
    <col min="14579" max="14579" width="12.7109375" style="78" customWidth="1"/>
    <col min="14580" max="14580" width="9.42578125" style="78" customWidth="1"/>
    <col min="14581" max="14581" width="15.7109375" style="78" customWidth="1"/>
    <col min="14582" max="14582" width="12.28515625" style="78" customWidth="1"/>
    <col min="14583" max="14583" width="9.140625" style="78"/>
    <col min="14584" max="14584" width="16" style="78" customWidth="1"/>
    <col min="14585" max="14585" width="23.42578125" style="78" customWidth="1"/>
    <col min="14586" max="14586" width="10.5703125" style="78" bestFit="1" customWidth="1"/>
    <col min="14587" max="14588" width="10.140625" style="78" customWidth="1"/>
    <col min="14589" max="14589" width="26.85546875" style="78" customWidth="1"/>
    <col min="14590" max="14590" width="54.28515625" style="78" bestFit="1" customWidth="1"/>
    <col min="14591" max="14832" width="9.140625" style="78"/>
    <col min="14833" max="14833" width="8" style="78" customWidth="1"/>
    <col min="14834" max="14834" width="48.5703125" style="78" bestFit="1" customWidth="1"/>
    <col min="14835" max="14835" width="12.7109375" style="78" customWidth="1"/>
    <col min="14836" max="14836" width="9.42578125" style="78" customWidth="1"/>
    <col min="14837" max="14837" width="15.7109375" style="78" customWidth="1"/>
    <col min="14838" max="14838" width="12.28515625" style="78" customWidth="1"/>
    <col min="14839" max="14839" width="9.140625" style="78"/>
    <col min="14840" max="14840" width="16" style="78" customWidth="1"/>
    <col min="14841" max="14841" width="23.42578125" style="78" customWidth="1"/>
    <col min="14842" max="14842" width="10.5703125" style="78" bestFit="1" customWidth="1"/>
    <col min="14843" max="14844" width="10.140625" style="78" customWidth="1"/>
    <col min="14845" max="14845" width="26.85546875" style="78" customWidth="1"/>
    <col min="14846" max="14846" width="54.28515625" style="78" bestFit="1" customWidth="1"/>
    <col min="14847" max="15088" width="9.140625" style="78"/>
    <col min="15089" max="15089" width="8" style="78" customWidth="1"/>
    <col min="15090" max="15090" width="48.5703125" style="78" bestFit="1" customWidth="1"/>
    <col min="15091" max="15091" width="12.7109375" style="78" customWidth="1"/>
    <col min="15092" max="15092" width="9.42578125" style="78" customWidth="1"/>
    <col min="15093" max="15093" width="15.7109375" style="78" customWidth="1"/>
    <col min="15094" max="15094" width="12.28515625" style="78" customWidth="1"/>
    <col min="15095" max="15095" width="9.140625" style="78"/>
    <col min="15096" max="15096" width="16" style="78" customWidth="1"/>
    <col min="15097" max="15097" width="23.42578125" style="78" customWidth="1"/>
    <col min="15098" max="15098" width="10.5703125" style="78" bestFit="1" customWidth="1"/>
    <col min="15099" max="15100" width="10.140625" style="78" customWidth="1"/>
    <col min="15101" max="15101" width="26.85546875" style="78" customWidth="1"/>
    <col min="15102" max="15102" width="54.28515625" style="78" bestFit="1" customWidth="1"/>
    <col min="15103" max="15344" width="9.140625" style="78"/>
    <col min="15345" max="15345" width="8" style="78" customWidth="1"/>
    <col min="15346" max="15346" width="48.5703125" style="78" bestFit="1" customWidth="1"/>
    <col min="15347" max="15347" width="12.7109375" style="78" customWidth="1"/>
    <col min="15348" max="15348" width="9.42578125" style="78" customWidth="1"/>
    <col min="15349" max="15349" width="15.7109375" style="78" customWidth="1"/>
    <col min="15350" max="15350" width="12.28515625" style="78" customWidth="1"/>
    <col min="15351" max="15351" width="9.140625" style="78"/>
    <col min="15352" max="15352" width="16" style="78" customWidth="1"/>
    <col min="15353" max="15353" width="23.42578125" style="78" customWidth="1"/>
    <col min="15354" max="15354" width="10.5703125" style="78" bestFit="1" customWidth="1"/>
    <col min="15355" max="15356" width="10.140625" style="78" customWidth="1"/>
    <col min="15357" max="15357" width="26.85546875" style="78" customWidth="1"/>
    <col min="15358" max="15358" width="54.28515625" style="78" bestFit="1" customWidth="1"/>
    <col min="15359" max="15600" width="9.140625" style="78"/>
    <col min="15601" max="15601" width="8" style="78" customWidth="1"/>
    <col min="15602" max="15602" width="48.5703125" style="78" bestFit="1" customWidth="1"/>
    <col min="15603" max="15603" width="12.7109375" style="78" customWidth="1"/>
    <col min="15604" max="15604" width="9.42578125" style="78" customWidth="1"/>
    <col min="15605" max="15605" width="15.7109375" style="78" customWidth="1"/>
    <col min="15606" max="15606" width="12.28515625" style="78" customWidth="1"/>
    <col min="15607" max="15607" width="9.140625" style="78"/>
    <col min="15608" max="15608" width="16" style="78" customWidth="1"/>
    <col min="15609" max="15609" width="23.42578125" style="78" customWidth="1"/>
    <col min="15610" max="15610" width="10.5703125" style="78" bestFit="1" customWidth="1"/>
    <col min="15611" max="15612" width="10.140625" style="78" customWidth="1"/>
    <col min="15613" max="15613" width="26.85546875" style="78" customWidth="1"/>
    <col min="15614" max="15614" width="54.28515625" style="78" bestFit="1" customWidth="1"/>
    <col min="15615" max="15856" width="9.140625" style="78"/>
    <col min="15857" max="15857" width="8" style="78" customWidth="1"/>
    <col min="15858" max="15858" width="48.5703125" style="78" bestFit="1" customWidth="1"/>
    <col min="15859" max="15859" width="12.7109375" style="78" customWidth="1"/>
    <col min="15860" max="15860" width="9.42578125" style="78" customWidth="1"/>
    <col min="15861" max="15861" width="15.7109375" style="78" customWidth="1"/>
    <col min="15862" max="15862" width="12.28515625" style="78" customWidth="1"/>
    <col min="15863" max="15863" width="9.140625" style="78"/>
    <col min="15864" max="15864" width="16" style="78" customWidth="1"/>
    <col min="15865" max="15865" width="23.42578125" style="78" customWidth="1"/>
    <col min="15866" max="15866" width="10.5703125" style="78" bestFit="1" customWidth="1"/>
    <col min="15867" max="15868" width="10.140625" style="78" customWidth="1"/>
    <col min="15869" max="15869" width="26.85546875" style="78" customWidth="1"/>
    <col min="15870" max="15870" width="54.28515625" style="78" bestFit="1" customWidth="1"/>
    <col min="15871" max="16112" width="9.140625" style="78"/>
    <col min="16113" max="16113" width="8" style="78" customWidth="1"/>
    <col min="16114" max="16114" width="48.5703125" style="78" bestFit="1" customWidth="1"/>
    <col min="16115" max="16115" width="12.7109375" style="78" customWidth="1"/>
    <col min="16116" max="16116" width="9.42578125" style="78" customWidth="1"/>
    <col min="16117" max="16117" width="15.7109375" style="78" customWidth="1"/>
    <col min="16118" max="16118" width="12.28515625" style="78" customWidth="1"/>
    <col min="16119" max="16119" width="9.140625" style="78"/>
    <col min="16120" max="16120" width="16" style="78" customWidth="1"/>
    <col min="16121" max="16121" width="23.42578125" style="78" customWidth="1"/>
    <col min="16122" max="16122" width="10.5703125" style="78" bestFit="1" customWidth="1"/>
    <col min="16123" max="16124" width="10.140625" style="78" customWidth="1"/>
    <col min="16125" max="16125" width="26.85546875" style="78" customWidth="1"/>
    <col min="16126" max="16126" width="54.28515625" style="78" bestFit="1" customWidth="1"/>
    <col min="16127" max="16384" width="9.140625" style="78"/>
  </cols>
  <sheetData>
    <row r="1" spans="1:11" ht="20.100000000000001" customHeight="1" x14ac:dyDescent="0.2">
      <c r="A1" s="240" t="s">
        <v>244</v>
      </c>
      <c r="B1" s="245" t="s">
        <v>320</v>
      </c>
      <c r="C1" s="228" t="s">
        <v>132</v>
      </c>
      <c r="D1" s="243" t="e">
        <f>#REF!</f>
        <v>#REF!</v>
      </c>
      <c r="E1" s="77"/>
      <c r="F1" s="77"/>
      <c r="G1" s="77"/>
      <c r="H1" s="77"/>
      <c r="I1" s="77"/>
      <c r="J1" s="77"/>
      <c r="K1" s="77"/>
    </row>
    <row r="2" spans="1:11" ht="7.5" customHeight="1" x14ac:dyDescent="0.2">
      <c r="A2" s="239"/>
      <c r="B2" s="239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">
      <c r="A3" s="181"/>
      <c r="B3" s="181"/>
      <c r="C3" s="244" t="s">
        <v>182</v>
      </c>
      <c r="D3" s="101" t="s">
        <v>184</v>
      </c>
      <c r="E3" s="77"/>
      <c r="F3" s="77"/>
      <c r="G3" s="77"/>
      <c r="H3" s="77"/>
      <c r="I3" s="77"/>
      <c r="J3" s="77"/>
      <c r="K3" s="77"/>
    </row>
    <row r="4" spans="1:11" ht="15" customHeight="1" x14ac:dyDescent="0.2">
      <c r="A4" s="181"/>
      <c r="B4" s="181"/>
      <c r="C4" s="244" t="s">
        <v>183</v>
      </c>
      <c r="D4" s="270"/>
      <c r="E4" s="77"/>
      <c r="F4" s="77"/>
      <c r="G4" s="77"/>
      <c r="H4" s="77"/>
      <c r="I4" s="77"/>
      <c r="J4" s="77"/>
      <c r="K4" s="77"/>
    </row>
    <row r="5" spans="1:11" ht="6" customHeight="1" x14ac:dyDescent="0.2">
      <c r="A5" s="181"/>
      <c r="B5" s="181"/>
      <c r="C5" s="82"/>
      <c r="D5" s="96"/>
      <c r="E5" s="77"/>
      <c r="F5" s="77"/>
      <c r="G5" s="77"/>
      <c r="H5" s="77"/>
      <c r="I5" s="77"/>
      <c r="J5" s="77"/>
      <c r="K5" s="77"/>
    </row>
    <row r="6" spans="1:11" ht="15.75" x14ac:dyDescent="0.2">
      <c r="A6" s="98" t="s">
        <v>170</v>
      </c>
      <c r="B6" s="98"/>
      <c r="C6" s="93" t="s">
        <v>122</v>
      </c>
      <c r="D6" s="93" t="s">
        <v>119</v>
      </c>
      <c r="E6" s="77"/>
      <c r="F6" s="77"/>
      <c r="G6" s="77"/>
      <c r="H6" s="77"/>
      <c r="I6" s="77"/>
      <c r="J6" s="77"/>
      <c r="K6" s="77"/>
    </row>
    <row r="7" spans="1:11" ht="9.9499999999999993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" customHeight="1" x14ac:dyDescent="0.2">
      <c r="A8" s="79" t="s">
        <v>139</v>
      </c>
      <c r="B8" s="80" t="s">
        <v>153</v>
      </c>
      <c r="C8" s="81">
        <f>SUM(C9:C17)</f>
        <v>0</v>
      </c>
      <c r="D8" s="99">
        <f>SUM(D9:D17)</f>
        <v>0</v>
      </c>
    </row>
    <row r="9" spans="1:11" ht="15" customHeight="1" x14ac:dyDescent="0.2">
      <c r="B9" s="82" t="s">
        <v>141</v>
      </c>
      <c r="C9" s="269"/>
      <c r="D9" s="97">
        <f>ROUND(($D$4*C9/100),2)</f>
        <v>0</v>
      </c>
    </row>
    <row r="10" spans="1:11" ht="15" customHeight="1" x14ac:dyDescent="0.2">
      <c r="B10" s="82" t="s">
        <v>154</v>
      </c>
      <c r="C10" s="269"/>
      <c r="D10" s="97">
        <f t="shared" ref="D10:D17" si="0">ROUND(($D$4*C10/100),2)</f>
        <v>0</v>
      </c>
    </row>
    <row r="11" spans="1:11" ht="15" customHeight="1" x14ac:dyDescent="0.2">
      <c r="B11" s="82" t="s">
        <v>155</v>
      </c>
      <c r="C11" s="269"/>
      <c r="D11" s="97">
        <f t="shared" si="0"/>
        <v>0</v>
      </c>
    </row>
    <row r="12" spans="1:11" ht="15" customHeight="1" x14ac:dyDescent="0.2">
      <c r="B12" s="82" t="s">
        <v>145</v>
      </c>
      <c r="C12" s="269"/>
      <c r="D12" s="97">
        <f t="shared" si="0"/>
        <v>0</v>
      </c>
    </row>
    <row r="13" spans="1:11" ht="15" customHeight="1" x14ac:dyDescent="0.2">
      <c r="B13" s="82" t="s">
        <v>144</v>
      </c>
      <c r="C13" s="269"/>
      <c r="D13" s="97">
        <f t="shared" si="0"/>
        <v>0</v>
      </c>
    </row>
    <row r="14" spans="1:11" ht="15" customHeight="1" x14ac:dyDescent="0.2">
      <c r="B14" s="82" t="s">
        <v>143</v>
      </c>
      <c r="C14" s="269"/>
      <c r="D14" s="97">
        <f t="shared" si="0"/>
        <v>0</v>
      </c>
    </row>
    <row r="15" spans="1:11" ht="15" customHeight="1" x14ac:dyDescent="0.2">
      <c r="B15" s="82" t="s">
        <v>146</v>
      </c>
      <c r="C15" s="269"/>
      <c r="D15" s="97">
        <f t="shared" si="0"/>
        <v>0</v>
      </c>
    </row>
    <row r="16" spans="1:11" ht="15" customHeight="1" x14ac:dyDescent="0.2">
      <c r="B16" s="82" t="s">
        <v>142</v>
      </c>
      <c r="C16" s="269"/>
      <c r="D16" s="97">
        <f t="shared" si="0"/>
        <v>0</v>
      </c>
    </row>
    <row r="17" spans="1:11" ht="15" customHeight="1" x14ac:dyDescent="0.2">
      <c r="B17" s="82" t="s">
        <v>156</v>
      </c>
      <c r="C17" s="268"/>
      <c r="D17" s="97">
        <f t="shared" si="0"/>
        <v>0</v>
      </c>
    </row>
    <row r="18" spans="1:11" ht="9.9499999999999993" customHeight="1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 customHeight="1" x14ac:dyDescent="0.2">
      <c r="A19" s="79" t="s">
        <v>140</v>
      </c>
      <c r="B19" s="80" t="s">
        <v>157</v>
      </c>
      <c r="C19" s="81">
        <f>SUM(C20:C26)</f>
        <v>0</v>
      </c>
      <c r="D19" s="99">
        <f>SUM(D20:D26)</f>
        <v>0</v>
      </c>
    </row>
    <row r="20" spans="1:11" ht="15" customHeight="1" x14ac:dyDescent="0.2">
      <c r="B20" s="82" t="s">
        <v>148</v>
      </c>
      <c r="C20" s="269"/>
      <c r="D20" s="97">
        <f>ROUND(($D$4*C20/100),2)</f>
        <v>0</v>
      </c>
    </row>
    <row r="21" spans="1:11" ht="15" customHeight="1" x14ac:dyDescent="0.2">
      <c r="B21" s="82" t="s">
        <v>160</v>
      </c>
      <c r="C21" s="269"/>
      <c r="D21" s="97">
        <f t="shared" ref="D21:D26" si="1">ROUND(($D$4*C21/100),2)</f>
        <v>0</v>
      </c>
    </row>
    <row r="22" spans="1:11" ht="15" customHeight="1" x14ac:dyDescent="0.2">
      <c r="B22" s="82" t="s">
        <v>150</v>
      </c>
      <c r="C22" s="269"/>
      <c r="D22" s="97">
        <f t="shared" si="1"/>
        <v>0</v>
      </c>
    </row>
    <row r="23" spans="1:11" ht="15" customHeight="1" x14ac:dyDescent="0.2">
      <c r="B23" s="82" t="s">
        <v>147</v>
      </c>
      <c r="C23" s="269"/>
      <c r="D23" s="97">
        <f t="shared" si="1"/>
        <v>0</v>
      </c>
    </row>
    <row r="24" spans="1:11" ht="15" customHeight="1" x14ac:dyDescent="0.2">
      <c r="B24" s="82" t="s">
        <v>161</v>
      </c>
      <c r="C24" s="268"/>
      <c r="D24" s="97">
        <f t="shared" si="1"/>
        <v>0</v>
      </c>
    </row>
    <row r="25" spans="1:11" ht="15" customHeight="1" x14ac:dyDescent="0.2">
      <c r="B25" s="82" t="s">
        <v>162</v>
      </c>
      <c r="C25" s="269"/>
      <c r="D25" s="97">
        <f t="shared" si="1"/>
        <v>0</v>
      </c>
    </row>
    <row r="26" spans="1:11" ht="15" customHeight="1" x14ac:dyDescent="0.2">
      <c r="B26" s="82" t="s">
        <v>163</v>
      </c>
      <c r="C26" s="269"/>
      <c r="D26" s="97">
        <f t="shared" si="1"/>
        <v>0</v>
      </c>
    </row>
    <row r="27" spans="1:11" ht="9.9499999999999993" customHeight="1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 customHeight="1" x14ac:dyDescent="0.2">
      <c r="A28" s="79" t="s">
        <v>159</v>
      </c>
      <c r="B28" s="80" t="s">
        <v>158</v>
      </c>
      <c r="C28" s="81">
        <f>SUM(C29:C33)</f>
        <v>0</v>
      </c>
      <c r="D28" s="99">
        <f>SUM(D29:D33)</f>
        <v>0</v>
      </c>
    </row>
    <row r="29" spans="1:11" ht="15" customHeight="1" x14ac:dyDescent="0.2">
      <c r="B29" s="82" t="s">
        <v>151</v>
      </c>
      <c r="C29" s="269"/>
      <c r="D29" s="97">
        <f t="shared" ref="D29:D33" si="2">ROUND(($D$4*C29/100),2)</f>
        <v>0</v>
      </c>
    </row>
    <row r="30" spans="1:11" ht="15" customHeight="1" x14ac:dyDescent="0.2">
      <c r="B30" s="82" t="s">
        <v>149</v>
      </c>
      <c r="C30" s="269"/>
      <c r="D30" s="97">
        <f t="shared" si="2"/>
        <v>0</v>
      </c>
    </row>
    <row r="31" spans="1:11" ht="15" customHeight="1" x14ac:dyDescent="0.2">
      <c r="B31" s="82" t="s">
        <v>164</v>
      </c>
      <c r="C31" s="269"/>
      <c r="D31" s="97">
        <f t="shared" si="2"/>
        <v>0</v>
      </c>
    </row>
    <row r="32" spans="1:11" ht="15" customHeight="1" x14ac:dyDescent="0.2">
      <c r="B32" s="82" t="s">
        <v>165</v>
      </c>
      <c r="C32" s="269"/>
      <c r="D32" s="97">
        <f t="shared" si="2"/>
        <v>0</v>
      </c>
    </row>
    <row r="33" spans="1:11" ht="15" customHeight="1" x14ac:dyDescent="0.2">
      <c r="B33" s="82" t="s">
        <v>166</v>
      </c>
      <c r="C33" s="268"/>
      <c r="D33" s="97">
        <f t="shared" si="2"/>
        <v>0</v>
      </c>
    </row>
    <row r="34" spans="1:11" ht="9.9499999999999993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x14ac:dyDescent="0.2">
      <c r="A35" s="79" t="s">
        <v>167</v>
      </c>
      <c r="B35" s="80" t="s">
        <v>168</v>
      </c>
      <c r="C35" s="81">
        <f>SUM(C36:C37)</f>
        <v>0</v>
      </c>
      <c r="D35" s="99">
        <f>SUM(D36:D37)</f>
        <v>0</v>
      </c>
    </row>
    <row r="36" spans="1:11" ht="15" customHeight="1" x14ac:dyDescent="0.2">
      <c r="B36" s="82" t="s">
        <v>169</v>
      </c>
      <c r="C36" s="268"/>
      <c r="D36" s="97">
        <f t="shared" ref="D36:D37" si="3">ROUND(($D$4*C36/100),2)</f>
        <v>0</v>
      </c>
      <c r="E36" s="91"/>
    </row>
    <row r="37" spans="1:11" ht="26.25" customHeight="1" x14ac:dyDescent="0.2">
      <c r="B37" s="90" t="s">
        <v>171</v>
      </c>
      <c r="C37" s="269"/>
      <c r="D37" s="97">
        <f t="shared" si="3"/>
        <v>0</v>
      </c>
      <c r="E37" s="91"/>
      <c r="J37" s="91"/>
    </row>
    <row r="38" spans="1:11" ht="9.9499999999999993" customHeight="1" x14ac:dyDescent="0.2">
      <c r="B38" s="77"/>
      <c r="C38" s="77"/>
      <c r="D38" s="77"/>
      <c r="E38" s="77"/>
      <c r="F38" s="77"/>
      <c r="G38" s="77"/>
      <c r="H38" s="77"/>
      <c r="J38" s="91"/>
      <c r="K38" s="77"/>
    </row>
    <row r="39" spans="1:11" ht="15" customHeight="1" x14ac:dyDescent="0.2">
      <c r="A39" s="326" t="s">
        <v>152</v>
      </c>
      <c r="B39" s="326"/>
      <c r="C39" s="85">
        <f>C8+C19+C28+C35</f>
        <v>0</v>
      </c>
      <c r="D39" s="100">
        <f>D8+D19+D28+D35</f>
        <v>0</v>
      </c>
    </row>
    <row r="40" spans="1:11" ht="15" customHeight="1" x14ac:dyDescent="0.2"/>
    <row r="41" spans="1:11" ht="15" customHeight="1" x14ac:dyDescent="0.2">
      <c r="A41" s="244"/>
      <c r="B41" s="87" t="s">
        <v>175</v>
      </c>
      <c r="C41" s="85" t="e">
        <f>SUM(C42:C47)</f>
        <v>#DIV/0!</v>
      </c>
      <c r="D41" s="100">
        <f>SUM(D42:D47)</f>
        <v>0</v>
      </c>
    </row>
    <row r="42" spans="1:11" ht="15" customHeight="1" x14ac:dyDescent="0.2">
      <c r="B42" s="82" t="s">
        <v>172</v>
      </c>
      <c r="C42" s="83" t="e">
        <f>ROUND((D42/$D$4),4)*100</f>
        <v>#DIV/0!</v>
      </c>
      <c r="D42" s="267"/>
      <c r="E42" s="91"/>
    </row>
    <row r="43" spans="1:11" ht="15" customHeight="1" x14ac:dyDescent="0.2">
      <c r="B43" s="82" t="s">
        <v>176</v>
      </c>
      <c r="C43" s="83" t="e">
        <f t="shared" ref="C43:C47" si="4">ROUND((D43/$D$4),4)*100</f>
        <v>#DIV/0!</v>
      </c>
      <c r="D43" s="267"/>
      <c r="E43" s="91"/>
    </row>
    <row r="44" spans="1:11" ht="15" customHeight="1" x14ac:dyDescent="0.2">
      <c r="B44" s="82" t="s">
        <v>174</v>
      </c>
      <c r="C44" s="83" t="e">
        <f t="shared" si="4"/>
        <v>#DIV/0!</v>
      </c>
      <c r="D44" s="267"/>
      <c r="E44" s="91"/>
    </row>
    <row r="45" spans="1:11" ht="15" customHeight="1" x14ac:dyDescent="0.2">
      <c r="B45" s="82" t="s">
        <v>177</v>
      </c>
      <c r="C45" s="83" t="e">
        <f t="shared" si="4"/>
        <v>#DIV/0!</v>
      </c>
      <c r="D45" s="267"/>
      <c r="E45" s="91"/>
    </row>
    <row r="46" spans="1:11" ht="15" customHeight="1" x14ac:dyDescent="0.2">
      <c r="B46" s="82" t="s">
        <v>173</v>
      </c>
      <c r="C46" s="83" t="e">
        <f t="shared" si="4"/>
        <v>#DIV/0!</v>
      </c>
      <c r="D46" s="267"/>
      <c r="E46" s="91"/>
    </row>
    <row r="47" spans="1:11" ht="15" customHeight="1" x14ac:dyDescent="0.2">
      <c r="B47" s="82" t="s">
        <v>178</v>
      </c>
      <c r="C47" s="83" t="e">
        <f t="shared" si="4"/>
        <v>#DIV/0!</v>
      </c>
      <c r="D47" s="267"/>
      <c r="E47" s="91"/>
    </row>
    <row r="48" spans="1:11" ht="15" customHeight="1" x14ac:dyDescent="0.2">
      <c r="A48" s="88"/>
      <c r="B48" s="244" t="s">
        <v>124</v>
      </c>
      <c r="C48" s="85" t="e">
        <f>C39+C41</f>
        <v>#DIV/0!</v>
      </c>
      <c r="D48" s="100">
        <f>D39+D41</f>
        <v>0</v>
      </c>
    </row>
    <row r="49" spans="1:4" ht="15" customHeight="1" x14ac:dyDescent="0.2">
      <c r="C49" s="89"/>
    </row>
    <row r="50" spans="1:4" ht="15" customHeight="1" x14ac:dyDescent="0.2">
      <c r="C50" s="89"/>
    </row>
    <row r="51" spans="1:4" ht="15" customHeight="1" x14ac:dyDescent="0.2">
      <c r="A51" s="88"/>
      <c r="B51" s="244" t="s">
        <v>188</v>
      </c>
      <c r="C51" s="109"/>
      <c r="D51" s="244" t="s">
        <v>122</v>
      </c>
    </row>
    <row r="52" spans="1:4" ht="15" customHeight="1" x14ac:dyDescent="0.2">
      <c r="B52" s="104" t="s">
        <v>313</v>
      </c>
      <c r="C52" s="104"/>
      <c r="D52" s="105" t="e">
        <f>C48/100</f>
        <v>#DIV/0!</v>
      </c>
    </row>
    <row r="53" spans="1:4" ht="15" customHeight="1" x14ac:dyDescent="0.2">
      <c r="B53" s="104" t="s">
        <v>130</v>
      </c>
      <c r="C53" s="104"/>
      <c r="D53" s="106">
        <f>'K projeto'!G9</f>
        <v>0</v>
      </c>
    </row>
    <row r="54" spans="1:4" ht="15" customHeight="1" x14ac:dyDescent="0.2">
      <c r="B54" s="104" t="s">
        <v>129</v>
      </c>
      <c r="C54" s="104"/>
      <c r="D54" s="106">
        <f>'K projeto'!G10</f>
        <v>0</v>
      </c>
    </row>
    <row r="55" spans="1:4" ht="15" customHeight="1" x14ac:dyDescent="0.2">
      <c r="B55" s="104" t="s">
        <v>137</v>
      </c>
      <c r="C55" s="104"/>
      <c r="D55" s="104"/>
    </row>
    <row r="56" spans="1:4" ht="15" customHeight="1" x14ac:dyDescent="0.2">
      <c r="B56" s="104" t="s">
        <v>138</v>
      </c>
      <c r="C56" s="112">
        <f>C57+C58+C59</f>
        <v>0</v>
      </c>
      <c r="D56" s="106">
        <f>'K projeto'!G11</f>
        <v>0</v>
      </c>
    </row>
    <row r="57" spans="1:4" ht="15" customHeight="1" x14ac:dyDescent="0.2">
      <c r="B57" s="104" t="s">
        <v>127</v>
      </c>
      <c r="C57" s="266"/>
      <c r="D57" s="104"/>
    </row>
    <row r="58" spans="1:4" ht="15" customHeight="1" x14ac:dyDescent="0.2">
      <c r="B58" s="104" t="s">
        <v>120</v>
      </c>
      <c r="C58" s="266"/>
      <c r="D58" s="104"/>
    </row>
    <row r="59" spans="1:4" ht="15" customHeight="1" x14ac:dyDescent="0.2">
      <c r="B59" s="104" t="s">
        <v>121</v>
      </c>
      <c r="C59" s="266"/>
      <c r="D59" s="104"/>
    </row>
    <row r="60" spans="1:4" ht="15" customHeight="1" x14ac:dyDescent="0.2">
      <c r="B60" s="102"/>
      <c r="C60" s="103"/>
      <c r="D60" s="104"/>
    </row>
    <row r="61" spans="1:4" ht="15" customHeight="1" x14ac:dyDescent="0.2">
      <c r="A61" s="108"/>
      <c r="B61" s="87" t="s">
        <v>187</v>
      </c>
      <c r="C61" s="107" t="s">
        <v>123</v>
      </c>
      <c r="D61" s="110" t="e">
        <f>(1+D52+D53)*(1+D54)*(1+D56)</f>
        <v>#DIV/0!</v>
      </c>
    </row>
    <row r="62" spans="1:4" ht="15" customHeight="1" x14ac:dyDescent="0.2">
      <c r="B62" s="82"/>
      <c r="C62" s="82"/>
    </row>
    <row r="63" spans="1:4" ht="15" customHeight="1" x14ac:dyDescent="0.2">
      <c r="A63" s="108"/>
      <c r="B63" s="87" t="s">
        <v>205</v>
      </c>
      <c r="C63" s="107"/>
      <c r="D63" s="111" t="e">
        <f>D48*D61</f>
        <v>#DIV/0!</v>
      </c>
    </row>
    <row r="64" spans="1:4" ht="15" customHeight="1" x14ac:dyDescent="0.2"/>
    <row r="65" spans="1:2" ht="15" customHeight="1" x14ac:dyDescent="0.2">
      <c r="A65" s="78" t="s">
        <v>270</v>
      </c>
    </row>
    <row r="66" spans="1:2" ht="15" customHeight="1" x14ac:dyDescent="0.2">
      <c r="A66" s="287" t="s">
        <v>309</v>
      </c>
      <c r="B66" s="288" t="s">
        <v>308</v>
      </c>
    </row>
    <row r="67" spans="1:2" ht="15" customHeight="1" x14ac:dyDescent="0.2"/>
    <row r="68" spans="1:2" ht="15" customHeight="1" x14ac:dyDescent="0.2"/>
    <row r="69" spans="1:2" ht="15" customHeight="1" x14ac:dyDescent="0.2"/>
    <row r="70" spans="1:2" ht="15" customHeight="1" x14ac:dyDescent="0.2"/>
    <row r="71" spans="1:2" ht="15" customHeight="1" x14ac:dyDescent="0.2"/>
    <row r="72" spans="1:2" ht="15" customHeight="1" x14ac:dyDescent="0.2"/>
    <row r="73" spans="1:2" ht="15" customHeight="1" x14ac:dyDescent="0.2"/>
    <row r="74" spans="1:2" ht="15" customHeight="1" x14ac:dyDescent="0.2"/>
    <row r="75" spans="1:2" ht="15" customHeight="1" x14ac:dyDescent="0.2"/>
    <row r="76" spans="1:2" ht="15" customHeight="1" x14ac:dyDescent="0.2"/>
    <row r="77" spans="1:2" ht="15" customHeight="1" x14ac:dyDescent="0.2"/>
    <row r="78" spans="1:2" ht="15" customHeight="1" x14ac:dyDescent="0.2"/>
    <row r="79" spans="1:2" ht="15" customHeight="1" x14ac:dyDescent="0.2"/>
    <row r="80" spans="1: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19</vt:i4>
      </vt:variant>
    </vt:vector>
  </HeadingPairs>
  <TitlesOfParts>
    <vt:vector size="39" baseType="lpstr">
      <vt:lpstr>Capa</vt:lpstr>
      <vt:lpstr>Sumário Executivo</vt:lpstr>
      <vt:lpstr>Custos fixos mensais - L1, L3a6</vt:lpstr>
      <vt:lpstr>Custos fixos mensais - L2</vt:lpstr>
      <vt:lpstr>Custos variáveis mensais - L1a6</vt:lpstr>
      <vt:lpstr>Custos fixos mensais - L7</vt:lpstr>
      <vt:lpstr>Custos variáveis mensais  - L7</vt:lpstr>
      <vt:lpstr>ES + EC - Coordenador L1 A L6</vt:lpstr>
      <vt:lpstr>ES + EC - Coordenador L7</vt:lpstr>
      <vt:lpstr>ES + EC - Ass. Social</vt:lpstr>
      <vt:lpstr>ES + EC - Encarregado</vt:lpstr>
      <vt:lpstr>ES + EC - Administrativo</vt:lpstr>
      <vt:lpstr>ES + EC - Técnico Ambiental</vt:lpstr>
      <vt:lpstr>ES + EC - Auxiliar carpinteiro</vt:lpstr>
      <vt:lpstr>ES + EC - Pedreiro</vt:lpstr>
      <vt:lpstr>ES + EC - Auxiliar</vt:lpstr>
      <vt:lpstr>K projeto</vt:lpstr>
      <vt:lpstr>Orç_20-30</vt:lpstr>
      <vt:lpstr>Crono_20-30</vt:lpstr>
      <vt:lpstr>Referênciais Bibliográficas</vt:lpstr>
      <vt:lpstr>'Crono_20-30'!Area_de_impressao</vt:lpstr>
      <vt:lpstr>'K projeto'!Area_de_impressao</vt:lpstr>
      <vt:lpstr>'Orç_20-30'!Area_de_impressao</vt:lpstr>
      <vt:lpstr>'Custos fixos mensais - L1, L3a6'!Titulos_de_impressao</vt:lpstr>
      <vt:lpstr>'Custos fixos mensais - L2'!Titulos_de_impressao</vt:lpstr>
      <vt:lpstr>'Custos fixos mensais - L7'!Titulos_de_impressao</vt:lpstr>
      <vt:lpstr>'Custos variáveis mensais  - L7'!Titulos_de_impressao</vt:lpstr>
      <vt:lpstr>'Custos variáveis mensais - L1a6'!Titulos_de_impressao</vt:lpstr>
      <vt:lpstr>'ES + EC - Administrativo'!Titulos_de_impressao</vt:lpstr>
      <vt:lpstr>'ES + EC - Ass. Social'!Titulos_de_impressao</vt:lpstr>
      <vt:lpstr>'ES + EC - Auxiliar'!Titulos_de_impressao</vt:lpstr>
      <vt:lpstr>'ES + EC - Auxiliar carpinteiro'!Titulos_de_impressao</vt:lpstr>
      <vt:lpstr>'ES + EC - Coordenador L1 A L6'!Titulos_de_impressao</vt:lpstr>
      <vt:lpstr>'ES + EC - Coordenador L7'!Titulos_de_impressao</vt:lpstr>
      <vt:lpstr>'ES + EC - Encarregado'!Titulos_de_impressao</vt:lpstr>
      <vt:lpstr>'ES + EC - Pedreiro'!Titulos_de_impressao</vt:lpstr>
      <vt:lpstr>'ES + EC - Técnico Ambiental'!Titulos_de_impressao</vt:lpstr>
      <vt:lpstr>'Referênciais Bibliográficas'!Titulos_de_impressao</vt:lpstr>
      <vt:lpstr>'Sumário Executivo'!Titulos_de_impressao</vt:lpstr>
    </vt:vector>
  </TitlesOfParts>
  <Company>Serenco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Bruno Rezende</cp:lastModifiedBy>
  <cp:lastPrinted>2021-10-18T13:50:12Z</cp:lastPrinted>
  <dcterms:created xsi:type="dcterms:W3CDTF">2009-02-03T12:18:48Z</dcterms:created>
  <dcterms:modified xsi:type="dcterms:W3CDTF">2021-11-08T11:52:01Z</dcterms:modified>
</cp:coreProperties>
</file>