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315" windowHeight="7230"/>
  </bookViews>
  <sheets>
    <sheet name="Resumo" sheetId="3" r:id="rId1"/>
    <sheet name="Geral" sheetId="1" r:id="rId2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3"/>
  <c r="C11" i="3" s="1"/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I60" s="1"/>
  <c r="F61"/>
  <c r="I61" s="1"/>
  <c r="F62"/>
  <c r="I62" s="1"/>
  <c r="F63"/>
  <c r="I63" s="1"/>
  <c r="F64"/>
  <c r="I64" s="1"/>
  <c r="F65"/>
  <c r="I65" s="1"/>
  <c r="F66"/>
  <c r="I66" s="1"/>
  <c r="F67"/>
  <c r="I67" s="1"/>
  <c r="F68"/>
  <c r="I68" s="1"/>
  <c r="F69"/>
  <c r="I69" s="1"/>
  <c r="F70"/>
  <c r="I70" s="1"/>
  <c r="F71"/>
  <c r="I71" s="1"/>
  <c r="F72"/>
  <c r="I72" s="1"/>
  <c r="F73"/>
  <c r="I73" s="1"/>
  <c r="F74"/>
  <c r="I74" s="1"/>
  <c r="F75"/>
  <c r="I75" s="1"/>
  <c r="F76"/>
  <c r="I76" s="1"/>
  <c r="F77"/>
  <c r="I77" s="1"/>
  <c r="F78"/>
  <c r="I78" s="1"/>
  <c r="F79"/>
  <c r="I79" s="1"/>
  <c r="F80"/>
  <c r="I80" s="1"/>
  <c r="F81"/>
  <c r="I81" s="1"/>
  <c r="F82"/>
  <c r="I82" s="1"/>
  <c r="F83"/>
  <c r="I83" s="1"/>
  <c r="F84"/>
  <c r="I84" s="1"/>
  <c r="F85"/>
  <c r="I85" s="1"/>
  <c r="F86"/>
  <c r="I86" s="1"/>
  <c r="F87"/>
  <c r="I87" s="1"/>
  <c r="F88"/>
  <c r="I88" s="1"/>
  <c r="F89"/>
  <c r="I89" s="1"/>
  <c r="F90"/>
  <c r="I90" s="1"/>
  <c r="F91"/>
  <c r="I91" s="1"/>
  <c r="F92"/>
  <c r="I92" s="1"/>
  <c r="F93"/>
  <c r="I93" s="1"/>
  <c r="F94"/>
  <c r="I94" s="1"/>
  <c r="F95"/>
  <c r="I95" s="1"/>
  <c r="F96"/>
  <c r="I96" s="1"/>
  <c r="F97"/>
  <c r="I97" s="1"/>
  <c r="F98"/>
  <c r="I98" s="1"/>
  <c r="F99"/>
  <c r="I99" s="1"/>
  <c r="F100"/>
  <c r="I100" s="1"/>
  <c r="F101"/>
  <c r="I101" s="1"/>
  <c r="F102"/>
  <c r="I102" s="1"/>
  <c r="F103"/>
  <c r="I103" s="1"/>
  <c r="F104"/>
  <c r="I104" s="1"/>
  <c r="F105"/>
  <c r="I105" s="1"/>
  <c r="F106"/>
  <c r="I106" s="1"/>
  <c r="F107"/>
  <c r="I107" s="1"/>
  <c r="F108"/>
  <c r="I108" s="1"/>
  <c r="F109"/>
  <c r="I109" s="1"/>
  <c r="F110"/>
  <c r="I110" s="1"/>
  <c r="F111"/>
  <c r="I111" s="1"/>
  <c r="F112"/>
  <c r="I112" s="1"/>
  <c r="F113"/>
  <c r="I113" s="1"/>
  <c r="F114"/>
  <c r="I114" s="1"/>
  <c r="F115"/>
  <c r="I115" s="1"/>
  <c r="F116"/>
  <c r="I116" s="1"/>
  <c r="F117"/>
  <c r="I117" s="1"/>
  <c r="F118"/>
  <c r="I118" s="1"/>
  <c r="F119"/>
  <c r="I119" s="1"/>
  <c r="F120"/>
  <c r="I120" s="1"/>
  <c r="F121"/>
  <c r="I121" s="1"/>
  <c r="F122"/>
  <c r="I122" s="1"/>
  <c r="F123"/>
  <c r="I123" s="1"/>
  <c r="F124"/>
  <c r="I124" s="1"/>
  <c r="F125"/>
  <c r="I125" s="1"/>
  <c r="F126"/>
  <c r="I126" s="1"/>
  <c r="F127"/>
  <c r="I127" s="1"/>
  <c r="F128"/>
  <c r="I128" s="1"/>
  <c r="F129"/>
  <c r="I129" s="1"/>
  <c r="F130"/>
  <c r="I130" s="1"/>
  <c r="F131"/>
  <c r="I131" s="1"/>
  <c r="F132"/>
  <c r="I132" s="1"/>
  <c r="F133"/>
  <c r="I133" s="1"/>
  <c r="F134"/>
  <c r="I134" s="1"/>
  <c r="F135"/>
  <c r="I135" s="1"/>
  <c r="F136"/>
  <c r="I136" s="1"/>
  <c r="F137"/>
  <c r="I137" s="1"/>
  <c r="F138"/>
  <c r="I138" s="1"/>
  <c r="F139"/>
  <c r="I139" s="1"/>
  <c r="F140"/>
  <c r="I140" s="1"/>
  <c r="F141"/>
  <c r="I141" s="1"/>
  <c r="F142"/>
  <c r="I142" s="1"/>
  <c r="F143"/>
  <c r="I143" s="1"/>
  <c r="F144"/>
  <c r="I144" s="1"/>
  <c r="F145"/>
  <c r="I145" s="1"/>
  <c r="F146"/>
  <c r="I146" s="1"/>
  <c r="F147"/>
  <c r="I147" s="1"/>
  <c r="F148"/>
  <c r="I148" s="1"/>
  <c r="F149"/>
  <c r="I149" s="1"/>
  <c r="F150"/>
  <c r="I150" s="1"/>
  <c r="F151"/>
  <c r="I151" s="1"/>
  <c r="F152"/>
  <c r="I152" s="1"/>
  <c r="F153"/>
  <c r="I153" s="1"/>
  <c r="F154"/>
  <c r="I154" s="1"/>
  <c r="F3"/>
  <c r="I3" s="1"/>
  <c r="G11" i="3" l="1"/>
  <c r="F11"/>
  <c r="I11"/>
  <c r="D11"/>
  <c r="H11"/>
  <c r="E11"/>
  <c r="I58" i="1"/>
  <c r="H58"/>
  <c r="I56"/>
  <c r="H56"/>
  <c r="I54"/>
  <c r="H54"/>
  <c r="I52"/>
  <c r="H52"/>
  <c r="I50"/>
  <c r="H50"/>
  <c r="I48"/>
  <c r="H48"/>
  <c r="I46"/>
  <c r="H46"/>
  <c r="I44"/>
  <c r="H44"/>
  <c r="I42"/>
  <c r="H42"/>
  <c r="I40"/>
  <c r="H40"/>
  <c r="I38"/>
  <c r="H38"/>
  <c r="I36"/>
  <c r="H36"/>
  <c r="I34"/>
  <c r="H34"/>
  <c r="I32"/>
  <c r="H32"/>
  <c r="I30"/>
  <c r="H30"/>
  <c r="I28"/>
  <c r="H28"/>
  <c r="I26"/>
  <c r="H26"/>
  <c r="I24"/>
  <c r="H24"/>
  <c r="I22"/>
  <c r="H22"/>
  <c r="I20"/>
  <c r="H20"/>
  <c r="I18"/>
  <c r="H18"/>
  <c r="I16"/>
  <c r="H16"/>
  <c r="I14"/>
  <c r="H14"/>
  <c r="I12"/>
  <c r="H12"/>
  <c r="I10"/>
  <c r="H10"/>
  <c r="I8"/>
  <c r="H8"/>
  <c r="I6"/>
  <c r="H6"/>
  <c r="I4"/>
  <c r="H4"/>
  <c r="H154"/>
  <c r="H152"/>
  <c r="H150"/>
  <c r="H148"/>
  <c r="H146"/>
  <c r="H144"/>
  <c r="H142"/>
  <c r="H140"/>
  <c r="H138"/>
  <c r="H136"/>
  <c r="H134"/>
  <c r="H132"/>
  <c r="H130"/>
  <c r="H128"/>
  <c r="H126"/>
  <c r="H124"/>
  <c r="H122"/>
  <c r="H120"/>
  <c r="H118"/>
  <c r="H116"/>
  <c r="H114"/>
  <c r="H112"/>
  <c r="H110"/>
  <c r="H108"/>
  <c r="H106"/>
  <c r="H104"/>
  <c r="H102"/>
  <c r="H100"/>
  <c r="H98"/>
  <c r="H96"/>
  <c r="H94"/>
  <c r="H92"/>
  <c r="H90"/>
  <c r="H88"/>
  <c r="H86"/>
  <c r="H84"/>
  <c r="H82"/>
  <c r="H80"/>
  <c r="H78"/>
  <c r="H76"/>
  <c r="H74"/>
  <c r="H72"/>
  <c r="H70"/>
  <c r="H68"/>
  <c r="H66"/>
  <c r="H64"/>
  <c r="H62"/>
  <c r="H60"/>
  <c r="I59"/>
  <c r="H59"/>
  <c r="I57"/>
  <c r="H57"/>
  <c r="I55"/>
  <c r="H55"/>
  <c r="I53"/>
  <c r="H53"/>
  <c r="I51"/>
  <c r="H51"/>
  <c r="I49"/>
  <c r="H49"/>
  <c r="I47"/>
  <c r="H47"/>
  <c r="I45"/>
  <c r="H45"/>
  <c r="I43"/>
  <c r="H43"/>
  <c r="I41"/>
  <c r="H41"/>
  <c r="I39"/>
  <c r="H39"/>
  <c r="I37"/>
  <c r="H37"/>
  <c r="I35"/>
  <c r="H35"/>
  <c r="I33"/>
  <c r="H33"/>
  <c r="I31"/>
  <c r="H31"/>
  <c r="I29"/>
  <c r="H29"/>
  <c r="I27"/>
  <c r="H27"/>
  <c r="I25"/>
  <c r="H25"/>
  <c r="I23"/>
  <c r="H23"/>
  <c r="I21"/>
  <c r="H21"/>
  <c r="I19"/>
  <c r="H19"/>
  <c r="I17"/>
  <c r="H17"/>
  <c r="I15"/>
  <c r="H15"/>
  <c r="I13"/>
  <c r="H13"/>
  <c r="I11"/>
  <c r="H11"/>
  <c r="I9"/>
  <c r="H9"/>
  <c r="I7"/>
  <c r="H7"/>
  <c r="I5"/>
  <c r="H5"/>
  <c r="H3"/>
  <c r="H153"/>
  <c r="H151"/>
  <c r="H149"/>
  <c r="H147"/>
  <c r="H145"/>
  <c r="H143"/>
  <c r="H141"/>
  <c r="H139"/>
  <c r="H137"/>
  <c r="H135"/>
  <c r="H133"/>
  <c r="H131"/>
  <c r="H129"/>
  <c r="H127"/>
  <c r="H125"/>
  <c r="H123"/>
  <c r="H121"/>
  <c r="H119"/>
  <c r="H117"/>
  <c r="H115"/>
  <c r="H113"/>
  <c r="H111"/>
  <c r="H109"/>
  <c r="H107"/>
  <c r="H105"/>
  <c r="H103"/>
  <c r="H101"/>
  <c r="H99"/>
  <c r="H97"/>
  <c r="H95"/>
  <c r="H93"/>
  <c r="H91"/>
  <c r="H89"/>
  <c r="H87"/>
  <c r="H85"/>
  <c r="H83"/>
  <c r="H81"/>
  <c r="H79"/>
  <c r="H77"/>
  <c r="H75"/>
  <c r="H73"/>
  <c r="H71"/>
  <c r="H69"/>
  <c r="H67"/>
  <c r="J67" s="1"/>
  <c r="K67" s="1"/>
  <c r="L67" s="1"/>
  <c r="M67" s="1"/>
  <c r="P67" s="1"/>
  <c r="H65"/>
  <c r="H63"/>
  <c r="H61"/>
  <c r="J66"/>
  <c r="K66" s="1"/>
  <c r="L66" s="1"/>
  <c r="M66" s="1"/>
  <c r="P66" s="1"/>
  <c r="J113"/>
  <c r="K113" s="1"/>
  <c r="L113" s="1"/>
  <c r="M113" s="1"/>
  <c r="P113" s="1"/>
  <c r="J154"/>
  <c r="K154" s="1"/>
  <c r="L154" s="1"/>
  <c r="M154" s="1"/>
  <c r="P154" s="1"/>
  <c r="J116"/>
  <c r="K116" s="1"/>
  <c r="L116" s="1"/>
  <c r="M116" s="1"/>
  <c r="P116" s="1"/>
  <c r="J63"/>
  <c r="K63" s="1"/>
  <c r="L63" s="1"/>
  <c r="M63" s="1"/>
  <c r="P63" s="1"/>
  <c r="J93"/>
  <c r="K93" s="1"/>
  <c r="L93" s="1"/>
  <c r="M93" s="1"/>
  <c r="P93" s="1"/>
  <c r="J120"/>
  <c r="K120" s="1"/>
  <c r="L120" s="1"/>
  <c r="M120" s="1"/>
  <c r="P120" s="1"/>
  <c r="J13"/>
  <c r="K13" s="1"/>
  <c r="L13" s="1"/>
  <c r="M13" s="1"/>
  <c r="P13" s="1"/>
  <c r="J70"/>
  <c r="K70" s="1"/>
  <c r="L70" s="1"/>
  <c r="M70" s="1"/>
  <c r="P70" s="1"/>
  <c r="J99"/>
  <c r="K99" s="1"/>
  <c r="L99" s="1"/>
  <c r="M99" s="1"/>
  <c r="P99" s="1"/>
  <c r="J97"/>
  <c r="K97" s="1"/>
  <c r="L97" s="1"/>
  <c r="M97" s="1"/>
  <c r="P97" s="1"/>
  <c r="J40"/>
  <c r="K40" s="1"/>
  <c r="L40" s="1"/>
  <c r="M40" s="1"/>
  <c r="P40" s="1"/>
  <c r="J68"/>
  <c r="K68" s="1"/>
  <c r="L68" s="1"/>
  <c r="M68" s="1"/>
  <c r="P68" s="1"/>
  <c r="J57"/>
  <c r="K57" s="1"/>
  <c r="L57" s="1"/>
  <c r="M57" s="1"/>
  <c r="P57" s="1"/>
  <c r="J64"/>
  <c r="K64" s="1"/>
  <c r="L64" s="1"/>
  <c r="M64" s="1"/>
  <c r="P64" s="1"/>
  <c r="J17"/>
  <c r="K17" s="1"/>
  <c r="L17" s="1"/>
  <c r="M17" s="1"/>
  <c r="P17" s="1"/>
  <c r="J92"/>
  <c r="K92" s="1"/>
  <c r="L92" s="1"/>
  <c r="M92" s="1"/>
  <c r="P92" s="1"/>
  <c r="J147"/>
  <c r="K147" s="1"/>
  <c r="L147" s="1"/>
  <c r="M147" s="1"/>
  <c r="P147" s="1"/>
  <c r="J101"/>
  <c r="K101" s="1"/>
  <c r="L101" s="1"/>
  <c r="M101" s="1"/>
  <c r="P101" s="1"/>
  <c r="J79"/>
  <c r="K79" s="1"/>
  <c r="L79" s="1"/>
  <c r="M79" s="1"/>
  <c r="P79" s="1"/>
  <c r="J146"/>
  <c r="K146" s="1"/>
  <c r="L146" s="1"/>
  <c r="M146" s="1"/>
  <c r="P146" s="1"/>
  <c r="J58"/>
  <c r="K58" s="1"/>
  <c r="L58" s="1"/>
  <c r="M58" s="1"/>
  <c r="P58" s="1"/>
  <c r="J28"/>
  <c r="K28" s="1"/>
  <c r="L28" s="1"/>
  <c r="M28" s="1"/>
  <c r="P28" s="1"/>
  <c r="J65"/>
  <c r="K65" s="1"/>
  <c r="L65" s="1"/>
  <c r="M65" s="1"/>
  <c r="P65" s="1"/>
  <c r="J115"/>
  <c r="K115" s="1"/>
  <c r="L115" s="1"/>
  <c r="M115" s="1"/>
  <c r="P115" s="1"/>
  <c r="J85"/>
  <c r="K85" s="1"/>
  <c r="L85" s="1"/>
  <c r="M85" s="1"/>
  <c r="P85" s="1"/>
  <c r="J45"/>
  <c r="K45" s="1"/>
  <c r="L45" s="1"/>
  <c r="M45" s="1"/>
  <c r="P45" s="1"/>
  <c r="J134"/>
  <c r="K134" s="1"/>
  <c r="L134" s="1"/>
  <c r="M134" s="1"/>
  <c r="P134" s="1"/>
  <c r="J91"/>
  <c r="K91" s="1"/>
  <c r="L91" s="1"/>
  <c r="M91" s="1"/>
  <c r="P91" s="1"/>
  <c r="J30"/>
  <c r="K30" s="1"/>
  <c r="L30" s="1"/>
  <c r="M30" s="1"/>
  <c r="P30" s="1"/>
  <c r="J88"/>
  <c r="K88" s="1"/>
  <c r="L88" s="1"/>
  <c r="M88" s="1"/>
  <c r="P88" s="1"/>
  <c r="J138"/>
  <c r="K138" s="1"/>
  <c r="L138" s="1"/>
  <c r="M138" s="1"/>
  <c r="P138" s="1"/>
  <c r="J14"/>
  <c r="K14" s="1"/>
  <c r="L14" s="1"/>
  <c r="M14" s="1"/>
  <c r="P14" s="1"/>
  <c r="J125"/>
  <c r="K125" s="1"/>
  <c r="L125" s="1"/>
  <c r="M125" s="1"/>
  <c r="P125" s="1"/>
  <c r="J54"/>
  <c r="K54" s="1"/>
  <c r="L54" s="1"/>
  <c r="M54" s="1"/>
  <c r="P54" s="1"/>
  <c r="J23"/>
  <c r="K23" s="1"/>
  <c r="L23" s="1"/>
  <c r="M23" s="1"/>
  <c r="P23" s="1"/>
  <c r="J153"/>
  <c r="K153" s="1"/>
  <c r="L153" s="1"/>
  <c r="M153" s="1"/>
  <c r="P153" s="1"/>
  <c r="J24"/>
  <c r="K24" s="1"/>
  <c r="L24" s="1"/>
  <c r="M24" s="1"/>
  <c r="P24" s="1"/>
  <c r="J72"/>
  <c r="K72" s="1"/>
  <c r="L72" s="1"/>
  <c r="M72" s="1"/>
  <c r="P72" s="1"/>
  <c r="J133"/>
  <c r="K133" s="1"/>
  <c r="L133" s="1"/>
  <c r="M133" s="1"/>
  <c r="P133" s="1"/>
  <c r="J29"/>
  <c r="K29" s="1"/>
  <c r="L29" s="1"/>
  <c r="M29" s="1"/>
  <c r="P29" s="1"/>
  <c r="J18"/>
  <c r="K18" s="1"/>
  <c r="L18" s="1"/>
  <c r="M18" s="1"/>
  <c r="P18" s="1"/>
  <c r="J16"/>
  <c r="K16" s="1"/>
  <c r="L16" s="1"/>
  <c r="M16" s="1"/>
  <c r="P16" s="1"/>
  <c r="J38"/>
  <c r="K38" s="1"/>
  <c r="L38" s="1"/>
  <c r="M38" s="1"/>
  <c r="P38" s="1"/>
  <c r="J131"/>
  <c r="K131" s="1"/>
  <c r="L131" s="1"/>
  <c r="M131" s="1"/>
  <c r="P131" s="1"/>
  <c r="J11"/>
  <c r="K11" s="1"/>
  <c r="L11" s="1"/>
  <c r="M11" s="1"/>
  <c r="P11" s="1"/>
  <c r="J87"/>
  <c r="K87" s="1"/>
  <c r="L87" s="1"/>
  <c r="M87" s="1"/>
  <c r="P87" s="1"/>
  <c r="J59"/>
  <c r="K59" s="1"/>
  <c r="L59" s="1"/>
  <c r="M59" s="1"/>
  <c r="P59" s="1"/>
  <c r="J80"/>
  <c r="K80" s="1"/>
  <c r="L80" s="1"/>
  <c r="M80" s="1"/>
  <c r="P80" s="1"/>
  <c r="J89"/>
  <c r="K89" s="1"/>
  <c r="L89" s="1"/>
  <c r="M89" s="1"/>
  <c r="P89" s="1"/>
  <c r="J78"/>
  <c r="K78" s="1"/>
  <c r="L78" s="1"/>
  <c r="M78" s="1"/>
  <c r="P78" s="1"/>
  <c r="J22"/>
  <c r="K22" s="1"/>
  <c r="L22" s="1"/>
  <c r="M22" s="1"/>
  <c r="P22" s="1"/>
  <c r="J122"/>
  <c r="K122" s="1"/>
  <c r="L122" s="1"/>
  <c r="M122" s="1"/>
  <c r="P122" s="1"/>
  <c r="J9"/>
  <c r="K9" s="1"/>
  <c r="L9" s="1"/>
  <c r="M9" s="1"/>
  <c r="P9" s="1"/>
  <c r="J60"/>
  <c r="K60" s="1"/>
  <c r="L60" s="1"/>
  <c r="M60" s="1"/>
  <c r="P60" s="1"/>
  <c r="J123"/>
  <c r="K123" s="1"/>
  <c r="L123" s="1"/>
  <c r="M123" s="1"/>
  <c r="P123" s="1"/>
  <c r="J39"/>
  <c r="K39" s="1"/>
  <c r="L39" s="1"/>
  <c r="M39" s="1"/>
  <c r="P39" s="1"/>
  <c r="J84"/>
  <c r="K84" s="1"/>
  <c r="L84" s="1"/>
  <c r="M84" s="1"/>
  <c r="P84" s="1"/>
  <c r="J77"/>
  <c r="K77" s="1"/>
  <c r="L77" s="1"/>
  <c r="M77" s="1"/>
  <c r="P77" s="1"/>
  <c r="J108"/>
  <c r="K108" s="1"/>
  <c r="L108" s="1"/>
  <c r="M108" s="1"/>
  <c r="P108" s="1"/>
  <c r="J15"/>
  <c r="K15" s="1"/>
  <c r="L15" s="1"/>
  <c r="M15" s="1"/>
  <c r="P15" s="1"/>
  <c r="J42"/>
  <c r="K42" s="1"/>
  <c r="L42" s="1"/>
  <c r="M42" s="1"/>
  <c r="P42" s="1"/>
  <c r="J104"/>
  <c r="K104" s="1"/>
  <c r="L104" s="1"/>
  <c r="M104" s="1"/>
  <c r="P104" s="1"/>
  <c r="J152"/>
  <c r="K152" s="1"/>
  <c r="L152" s="1"/>
  <c r="M152" s="1"/>
  <c r="P152" s="1"/>
  <c r="J145"/>
  <c r="K145" s="1"/>
  <c r="L145" s="1"/>
  <c r="M145" s="1"/>
  <c r="P145" s="1"/>
  <c r="J47"/>
  <c r="K47" s="1"/>
  <c r="L47" s="1"/>
  <c r="M47" s="1"/>
  <c r="P47" s="1"/>
  <c r="J10"/>
  <c r="K10" s="1"/>
  <c r="L10" s="1"/>
  <c r="M10" s="1"/>
  <c r="P10" s="1"/>
  <c r="J129"/>
  <c r="K129" s="1"/>
  <c r="L129" s="1"/>
  <c r="M129" s="1"/>
  <c r="P129" s="1"/>
  <c r="J82"/>
  <c r="K82" s="1"/>
  <c r="L82" s="1"/>
  <c r="M82" s="1"/>
  <c r="P82" s="1"/>
  <c r="J137"/>
  <c r="K137" s="1"/>
  <c r="L137" s="1"/>
  <c r="M137" s="1"/>
  <c r="P137" s="1"/>
  <c r="J32"/>
  <c r="K32" s="1"/>
  <c r="L32" s="1"/>
  <c r="M32" s="1"/>
  <c r="P32" s="1"/>
  <c r="J103"/>
  <c r="K103" s="1"/>
  <c r="L103" s="1"/>
  <c r="M103" s="1"/>
  <c r="P103" s="1"/>
  <c r="J143"/>
  <c r="K143" s="1"/>
  <c r="L143" s="1"/>
  <c r="M143" s="1"/>
  <c r="P143" s="1"/>
  <c r="J74"/>
  <c r="K74" s="1"/>
  <c r="L74" s="1"/>
  <c r="M74" s="1"/>
  <c r="P74" s="1"/>
  <c r="J107"/>
  <c r="K107" s="1"/>
  <c r="L107" s="1"/>
  <c r="M107" s="1"/>
  <c r="P107" s="1"/>
  <c r="J150"/>
  <c r="K150" s="1"/>
  <c r="L150" s="1"/>
  <c r="M150" s="1"/>
  <c r="P150" s="1"/>
  <c r="J142"/>
  <c r="K142" s="1"/>
  <c r="L142" s="1"/>
  <c r="M142" s="1"/>
  <c r="P142" s="1"/>
  <c r="J4"/>
  <c r="K4" s="1"/>
  <c r="L4" s="1"/>
  <c r="M4" s="1"/>
  <c r="P4" s="1"/>
  <c r="J20"/>
  <c r="K20" s="1"/>
  <c r="L20" s="1"/>
  <c r="M20" s="1"/>
  <c r="P20" s="1"/>
  <c r="J114"/>
  <c r="K114" s="1"/>
  <c r="L114" s="1"/>
  <c r="M114" s="1"/>
  <c r="P114" s="1"/>
  <c r="J25"/>
  <c r="K25" s="1"/>
  <c r="L25" s="1"/>
  <c r="M25" s="1"/>
  <c r="P25" s="1"/>
  <c r="J37"/>
  <c r="K37" s="1"/>
  <c r="L37" s="1"/>
  <c r="M37" s="1"/>
  <c r="P37" s="1"/>
  <c r="J5"/>
  <c r="K5" s="1"/>
  <c r="L5" s="1"/>
  <c r="M5" s="1"/>
  <c r="P5" s="1"/>
  <c r="J100"/>
  <c r="K100" s="1"/>
  <c r="L100" s="1"/>
  <c r="M100" s="1"/>
  <c r="P100" s="1"/>
  <c r="J141"/>
  <c r="K141" s="1"/>
  <c r="L141" s="1"/>
  <c r="M141" s="1"/>
  <c r="P141" s="1"/>
  <c r="J62"/>
  <c r="K62" s="1"/>
  <c r="L62" s="1"/>
  <c r="M62" s="1"/>
  <c r="P62" s="1"/>
  <c r="J132"/>
  <c r="K132" s="1"/>
  <c r="L132" s="1"/>
  <c r="M132" s="1"/>
  <c r="P132" s="1"/>
  <c r="J52"/>
  <c r="K52" s="1"/>
  <c r="L52" s="1"/>
  <c r="M52" s="1"/>
  <c r="P52" s="1"/>
  <c r="J111"/>
  <c r="K111" s="1"/>
  <c r="L111" s="1"/>
  <c r="M111" s="1"/>
  <c r="P111" s="1"/>
  <c r="J135"/>
  <c r="K135" s="1"/>
  <c r="L135" s="1"/>
  <c r="M135" s="1"/>
  <c r="P135" s="1"/>
  <c r="J90"/>
  <c r="K90" s="1"/>
  <c r="L90" s="1"/>
  <c r="M90" s="1"/>
  <c r="P90" s="1"/>
  <c r="J127"/>
  <c r="K127" s="1"/>
  <c r="L127" s="1"/>
  <c r="M127" s="1"/>
  <c r="P127" s="1"/>
  <c r="J34"/>
  <c r="K34" s="1"/>
  <c r="L34" s="1"/>
  <c r="M34" s="1"/>
  <c r="P34" s="1"/>
  <c r="J71"/>
  <c r="K71" s="1"/>
  <c r="L71" s="1"/>
  <c r="M71" s="1"/>
  <c r="P71" s="1"/>
  <c r="J96"/>
  <c r="K96" s="1"/>
  <c r="L96" s="1"/>
  <c r="M96" s="1"/>
  <c r="P96" s="1"/>
  <c r="J112"/>
  <c r="K112" s="1"/>
  <c r="L112" s="1"/>
  <c r="M112" s="1"/>
  <c r="P112" s="1"/>
  <c r="J98"/>
  <c r="K98" s="1"/>
  <c r="L98" s="1"/>
  <c r="M98" s="1"/>
  <c r="P98" s="1"/>
  <c r="J95"/>
  <c r="K95" s="1"/>
  <c r="L95" s="1"/>
  <c r="M95" s="1"/>
  <c r="P95" s="1"/>
  <c r="J76"/>
  <c r="K76" s="1"/>
  <c r="L76" s="1"/>
  <c r="M76" s="1"/>
  <c r="P76" s="1"/>
  <c r="J110"/>
  <c r="K110" s="1"/>
  <c r="L110" s="1"/>
  <c r="M110" s="1"/>
  <c r="P110" s="1"/>
  <c r="J102"/>
  <c r="K102" s="1"/>
  <c r="L102" s="1"/>
  <c r="M102" s="1"/>
  <c r="P102" s="1"/>
  <c r="J41"/>
  <c r="K41" s="1"/>
  <c r="L41" s="1"/>
  <c r="M41" s="1"/>
  <c r="P41" s="1"/>
  <c r="J126"/>
  <c r="K126" s="1"/>
  <c r="L126" s="1"/>
  <c r="M126" s="1"/>
  <c r="P126" s="1"/>
  <c r="J3"/>
  <c r="K3" s="1"/>
  <c r="L3" s="1"/>
  <c r="M3" s="1"/>
  <c r="P3" s="1"/>
  <c r="J136"/>
  <c r="K136" s="1"/>
  <c r="L136" s="1"/>
  <c r="M136" s="1"/>
  <c r="P136" s="1"/>
  <c r="J73"/>
  <c r="K73" s="1"/>
  <c r="L73" s="1"/>
  <c r="M73" s="1"/>
  <c r="P73" s="1"/>
  <c r="J56"/>
  <c r="K56" s="1"/>
  <c r="L56" s="1"/>
  <c r="M56" s="1"/>
  <c r="P56" s="1"/>
  <c r="J75"/>
  <c r="K75" s="1"/>
  <c r="L75" s="1"/>
  <c r="M75" s="1"/>
  <c r="P75" s="1"/>
  <c r="J19"/>
  <c r="K19" s="1"/>
  <c r="L19" s="1"/>
  <c r="M19" s="1"/>
  <c r="P19" s="1"/>
  <c r="J35"/>
  <c r="K35" s="1"/>
  <c r="L35" s="1"/>
  <c r="M35" s="1"/>
  <c r="P35" s="1"/>
  <c r="J118"/>
  <c r="K118" s="1"/>
  <c r="L118" s="1"/>
  <c r="M118" s="1"/>
  <c r="P118" s="1"/>
  <c r="J121"/>
  <c r="K121" s="1"/>
  <c r="L121" s="1"/>
  <c r="M121" s="1"/>
  <c r="P121" s="1"/>
  <c r="J53"/>
  <c r="K53" s="1"/>
  <c r="L53" s="1"/>
  <c r="M53" s="1"/>
  <c r="P53" s="1"/>
  <c r="J36"/>
  <c r="K36" s="1"/>
  <c r="L36" s="1"/>
  <c r="M36" s="1"/>
  <c r="P36" s="1"/>
  <c r="J124"/>
  <c r="K124" s="1"/>
  <c r="L124" s="1"/>
  <c r="M124" s="1"/>
  <c r="P124" s="1"/>
  <c r="J55"/>
  <c r="K55" s="1"/>
  <c r="L55" s="1"/>
  <c r="M55" s="1"/>
  <c r="P55" s="1"/>
  <c r="J43"/>
  <c r="K43" s="1"/>
  <c r="L43" s="1"/>
  <c r="M43" s="1"/>
  <c r="P43" s="1"/>
  <c r="J69"/>
  <c r="K69" s="1"/>
  <c r="L69" s="1"/>
  <c r="M69" s="1"/>
  <c r="P69" s="1"/>
  <c r="J128"/>
  <c r="K128" s="1"/>
  <c r="L128" s="1"/>
  <c r="M128" s="1"/>
  <c r="P128" s="1"/>
  <c r="J7"/>
  <c r="K7" s="1"/>
  <c r="L7" s="1"/>
  <c r="M7" s="1"/>
  <c r="P7" s="1"/>
  <c r="J117"/>
  <c r="K117" s="1"/>
  <c r="L117" s="1"/>
  <c r="M117" s="1"/>
  <c r="P117" s="1"/>
  <c r="J83"/>
  <c r="K83" s="1"/>
  <c r="L83" s="1"/>
  <c r="M83" s="1"/>
  <c r="P83" s="1"/>
  <c r="J48"/>
  <c r="K48" s="1"/>
  <c r="L48" s="1"/>
  <c r="M48" s="1"/>
  <c r="P48" s="1"/>
  <c r="J21"/>
  <c r="K21" s="1"/>
  <c r="L21" s="1"/>
  <c r="M21" s="1"/>
  <c r="P21" s="1"/>
  <c r="J61"/>
  <c r="K61" s="1"/>
  <c r="L61" s="1"/>
  <c r="M61" s="1"/>
  <c r="P61" s="1"/>
  <c r="J44"/>
  <c r="K44" s="1"/>
  <c r="L44" s="1"/>
  <c r="M44" s="1"/>
  <c r="P44" s="1"/>
  <c r="J109"/>
  <c r="K109" s="1"/>
  <c r="L109" s="1"/>
  <c r="M109" s="1"/>
  <c r="P109" s="1"/>
  <c r="J148"/>
  <c r="K148" s="1"/>
  <c r="L148" s="1"/>
  <c r="M148" s="1"/>
  <c r="P148" s="1"/>
  <c r="J144"/>
  <c r="K144" s="1"/>
  <c r="L144" s="1"/>
  <c r="M144" s="1"/>
  <c r="P144" s="1"/>
  <c r="J49"/>
  <c r="K49" s="1"/>
  <c r="L49" s="1"/>
  <c r="M49" s="1"/>
  <c r="P49" s="1"/>
  <c r="J50"/>
  <c r="K50" s="1"/>
  <c r="L50" s="1"/>
  <c r="M50" s="1"/>
  <c r="P50" s="1"/>
  <c r="J130"/>
  <c r="K130" s="1"/>
  <c r="L130" s="1"/>
  <c r="M130" s="1"/>
  <c r="P130" s="1"/>
  <c r="J33"/>
  <c r="K33" s="1"/>
  <c r="L33" s="1"/>
  <c r="M33" s="1"/>
  <c r="P33" s="1"/>
  <c r="J106"/>
  <c r="K106" s="1"/>
  <c r="L106" s="1"/>
  <c r="M106" s="1"/>
  <c r="P106" s="1"/>
  <c r="J139"/>
  <c r="K139" s="1"/>
  <c r="L139" s="1"/>
  <c r="M139" s="1"/>
  <c r="P139" s="1"/>
  <c r="J140"/>
  <c r="K140" s="1"/>
  <c r="L140" s="1"/>
  <c r="M140" s="1"/>
  <c r="P140" s="1"/>
  <c r="J105"/>
  <c r="K105" s="1"/>
  <c r="L105" s="1"/>
  <c r="M105" s="1"/>
  <c r="P105" s="1"/>
  <c r="J12"/>
  <c r="K12" s="1"/>
  <c r="L12" s="1"/>
  <c r="M12" s="1"/>
  <c r="P12" s="1"/>
  <c r="J94"/>
  <c r="K94" s="1"/>
  <c r="L94" s="1"/>
  <c r="M94" s="1"/>
  <c r="P94" s="1"/>
  <c r="J31"/>
  <c r="K31" s="1"/>
  <c r="L31" s="1"/>
  <c r="M31" s="1"/>
  <c r="P31" s="1"/>
  <c r="J27"/>
  <c r="K27" s="1"/>
  <c r="L27" s="1"/>
  <c r="M27" s="1"/>
  <c r="P27" s="1"/>
  <c r="J81"/>
  <c r="K81" s="1"/>
  <c r="L81" s="1"/>
  <c r="M81" s="1"/>
  <c r="P81" s="1"/>
  <c r="J46"/>
  <c r="K46" s="1"/>
  <c r="L46" s="1"/>
  <c r="M46" s="1"/>
  <c r="P46" s="1"/>
  <c r="J51"/>
  <c r="K51" s="1"/>
  <c r="L51" s="1"/>
  <c r="M51" s="1"/>
  <c r="P51" s="1"/>
  <c r="J119"/>
  <c r="K119" s="1"/>
  <c r="L119" s="1"/>
  <c r="M119" s="1"/>
  <c r="P119" s="1"/>
  <c r="J26"/>
  <c r="K26" s="1"/>
  <c r="L26" s="1"/>
  <c r="M26" s="1"/>
  <c r="P26" s="1"/>
  <c r="J149"/>
  <c r="K149" s="1"/>
  <c r="L149" s="1"/>
  <c r="M149" s="1"/>
  <c r="P149" s="1"/>
  <c r="J86"/>
  <c r="K86" s="1"/>
  <c r="L86" s="1"/>
  <c r="M86" s="1"/>
  <c r="P86" s="1"/>
  <c r="J151"/>
  <c r="K151" s="1"/>
  <c r="L151" s="1"/>
  <c r="M151" s="1"/>
  <c r="P151" s="1"/>
  <c r="J11" i="3" l="1"/>
  <c r="E12"/>
  <c r="G12"/>
  <c r="F12"/>
  <c r="D12"/>
  <c r="I12"/>
  <c r="J6" i="1"/>
  <c r="K6" s="1"/>
  <c r="L6" s="1"/>
  <c r="M6" s="1"/>
  <c r="P6" s="1"/>
  <c r="H12" i="3" s="1"/>
  <c r="J8" i="1"/>
  <c r="K8" s="1"/>
  <c r="L8" s="1"/>
  <c r="M8" s="1"/>
  <c r="P8" s="1"/>
  <c r="C12" i="3" s="1"/>
  <c r="J12" l="1"/>
</calcChain>
</file>

<file path=xl/comments1.xml><?xml version="1.0" encoding="utf-8"?>
<comments xmlns="http://schemas.openxmlformats.org/spreadsheetml/2006/main">
  <authors>
    <author>Alisson Borges</author>
  </authors>
  <commentList>
    <comment ref="E2" authorId="0">
      <text>
        <r>
          <rPr>
            <sz val="9"/>
            <color indexed="81"/>
            <rFont val="Tahoma"/>
            <family val="2"/>
          </rPr>
          <t xml:space="preserve">Valores em vermelho: porcentagem não disponível no SNIS (2010).
</t>
        </r>
      </text>
    </comment>
  </commentList>
</comments>
</file>

<file path=xl/sharedStrings.xml><?xml version="1.0" encoding="utf-8"?>
<sst xmlns="http://schemas.openxmlformats.org/spreadsheetml/2006/main" count="493" uniqueCount="246">
  <si>
    <t>Razão social</t>
  </si>
  <si>
    <t>Município</t>
  </si>
  <si>
    <t>População atendida</t>
  </si>
  <si>
    <t>Governador Valadares</t>
  </si>
  <si>
    <t>Colatina</t>
  </si>
  <si>
    <t>Ponte Nova</t>
  </si>
  <si>
    <t>Baixo Guandu</t>
  </si>
  <si>
    <t>Galiléia</t>
  </si>
  <si>
    <t>Guaraciaba</t>
  </si>
  <si>
    <t>Taparuba</t>
  </si>
  <si>
    <t>Rio Doce</t>
  </si>
  <si>
    <t>Conselheiro Pena</t>
  </si>
  <si>
    <t>Desterro do Melo</t>
  </si>
  <si>
    <t>Resplendor</t>
  </si>
  <si>
    <t>Aimorés</t>
  </si>
  <si>
    <t>Linhares</t>
  </si>
  <si>
    <t>Ipatinga</t>
  </si>
  <si>
    <t>Captação total (L/s)</t>
  </si>
  <si>
    <t>UPGRH</t>
  </si>
  <si>
    <t>Abre Campo</t>
  </si>
  <si>
    <t>Alto Rio Doce</t>
  </si>
  <si>
    <t>Amparo do Serra</t>
  </si>
  <si>
    <t>Araponga</t>
  </si>
  <si>
    <t>Bom Jesus do Galho</t>
  </si>
  <si>
    <t>Cajuri</t>
  </si>
  <si>
    <t>Canaã</t>
  </si>
  <si>
    <t>Capela Nova</t>
  </si>
  <si>
    <t>Caputira</t>
  </si>
  <si>
    <t>Cipotânea</t>
  </si>
  <si>
    <t>Coimbra</t>
  </si>
  <si>
    <t>Córrego Novo</t>
  </si>
  <si>
    <t>Divinésia</t>
  </si>
  <si>
    <t>Dores do Turvo</t>
  </si>
  <si>
    <t>Entre Folhas</t>
  </si>
  <si>
    <t>Ervália</t>
  </si>
  <si>
    <t>Itaverava</t>
  </si>
  <si>
    <t>Jequeri</t>
  </si>
  <si>
    <t>Manhuaçu</t>
  </si>
  <si>
    <t>Mariana</t>
  </si>
  <si>
    <t>Matipó</t>
  </si>
  <si>
    <t>Paula Cândido</t>
  </si>
  <si>
    <t>Pedra do Anta</t>
  </si>
  <si>
    <t>Piedade de Ponte Nova</t>
  </si>
  <si>
    <t>Pingo D'Água</t>
  </si>
  <si>
    <t>Piranga</t>
  </si>
  <si>
    <t>Porto Firme</t>
  </si>
  <si>
    <t>Raul Soares</t>
  </si>
  <si>
    <t>Rio Casca</t>
  </si>
  <si>
    <t>Rio Espera</t>
  </si>
  <si>
    <t>Santa Bárbara do Leste</t>
  </si>
  <si>
    <t>Santa Cruz do Escalvado</t>
  </si>
  <si>
    <t>Santa Margarida</t>
  </si>
  <si>
    <t>Santa Rita de Minas</t>
  </si>
  <si>
    <t>Santo Antônio do Grama</t>
  </si>
  <si>
    <t>São João do Manhuaçu</t>
  </si>
  <si>
    <t>São José do Goiabal</t>
  </si>
  <si>
    <t>São Miguel do Anta</t>
  </si>
  <si>
    <t>São Pedro dos Ferros</t>
  </si>
  <si>
    <t>Senador Firmino</t>
  </si>
  <si>
    <t>Sericita</t>
  </si>
  <si>
    <t>Simonésia</t>
  </si>
  <si>
    <t>Teixeiras</t>
  </si>
  <si>
    <t>Urucânia</t>
  </si>
  <si>
    <t>Vargem Alegre</t>
  </si>
  <si>
    <t>Vermelho Novo</t>
  </si>
  <si>
    <t>Viçosa</t>
  </si>
  <si>
    <t>Alvinópolis</t>
  </si>
  <si>
    <t>Barão de Cocais</t>
  </si>
  <si>
    <t>Barra Longa</t>
  </si>
  <si>
    <t>Bela Vista de Minas</t>
  </si>
  <si>
    <t>Caratinga</t>
  </si>
  <si>
    <t>Dionísio</t>
  </si>
  <si>
    <t>Dom Silvério</t>
  </si>
  <si>
    <t>Itabira</t>
  </si>
  <si>
    <t>Jaguaraçu</t>
  </si>
  <si>
    <t>João Monlevade</t>
  </si>
  <si>
    <t>Marliéria</t>
  </si>
  <si>
    <t>Mesquita</t>
  </si>
  <si>
    <t>Nova Era</t>
  </si>
  <si>
    <t>Ouro Preto</t>
  </si>
  <si>
    <t>Rio Piracicaba</t>
  </si>
  <si>
    <t>Santa Bárbara</t>
  </si>
  <si>
    <t>Santa Maria de Itabira</t>
  </si>
  <si>
    <t>São Domingos do Prata</t>
  </si>
  <si>
    <t>Timóteo</t>
  </si>
  <si>
    <t>Açucena</t>
  </si>
  <si>
    <t>Antônio Dias</t>
  </si>
  <si>
    <t>Bom Jesus do Amparo</t>
  </si>
  <si>
    <t>Braúnas</t>
  </si>
  <si>
    <t>Bugre</t>
  </si>
  <si>
    <t>Carmésia</t>
  </si>
  <si>
    <t>Conceição do Mato Dentro</t>
  </si>
  <si>
    <t>Congonhas do Norte</t>
  </si>
  <si>
    <t>Dom Joaquim</t>
  </si>
  <si>
    <t>Ferros</t>
  </si>
  <si>
    <t>Guanhães</t>
  </si>
  <si>
    <t>Iapu</t>
  </si>
  <si>
    <t>Ipaba</t>
  </si>
  <si>
    <t>Materlândia</t>
  </si>
  <si>
    <t>Naque</t>
  </si>
  <si>
    <t>Periquito</t>
  </si>
  <si>
    <t>Rio Vermelho</t>
  </si>
  <si>
    <t>Sabinópolis</t>
  </si>
  <si>
    <t>Santana do Paraíso</t>
  </si>
  <si>
    <t>São Sebastião do Rio Preto</t>
  </si>
  <si>
    <t>Senhora do Porto</t>
  </si>
  <si>
    <t>Serra Azul de Minas</t>
  </si>
  <si>
    <t>Serro</t>
  </si>
  <si>
    <t>Água Boa</t>
  </si>
  <si>
    <t>Campanário</t>
  </si>
  <si>
    <t>Cantagalo</t>
  </si>
  <si>
    <t>Coluna</t>
  </si>
  <si>
    <t>Coroaci</t>
  </si>
  <si>
    <t>Cuparaque</t>
  </si>
  <si>
    <t>Divino das Laranjeiras</t>
  </si>
  <si>
    <t>Fernandes Tourinho</t>
  </si>
  <si>
    <t>Franciscópolis</t>
  </si>
  <si>
    <t>Frei Inocêncio</t>
  </si>
  <si>
    <t>Itueta</t>
  </si>
  <si>
    <t>José Raydan</t>
  </si>
  <si>
    <t>Malacacheta</t>
  </si>
  <si>
    <t>Marilac</t>
  </si>
  <si>
    <t>Nacip Raydan</t>
  </si>
  <si>
    <t>Paulistas</t>
  </si>
  <si>
    <t>Peçanha</t>
  </si>
  <si>
    <t>Santa Efigênia de Minas</t>
  </si>
  <si>
    <t>Santa Maria do Suaçuí</t>
  </si>
  <si>
    <t>São João Evangelista</t>
  </si>
  <si>
    <t>São José da Safira</t>
  </si>
  <si>
    <t>São José do Jacuri</t>
  </si>
  <si>
    <t>São Pedro do Suaçuí</t>
  </si>
  <si>
    <t>São Sebastião do Maranhão</t>
  </si>
  <si>
    <t>Sardoá</t>
  </si>
  <si>
    <t>Sobrália</t>
  </si>
  <si>
    <t>Tumiritinga</t>
  </si>
  <si>
    <t>Virginópolis</t>
  </si>
  <si>
    <t>Virgolândia</t>
  </si>
  <si>
    <t>Alvarenga</t>
  </si>
  <si>
    <t>Dom Cavati</t>
  </si>
  <si>
    <t>Engenheiro Caldas</t>
  </si>
  <si>
    <t>Imbé de Minas</t>
  </si>
  <si>
    <t>Inhapim</t>
  </si>
  <si>
    <t>Itanhomi</t>
  </si>
  <si>
    <t>Piedade de Caratinga</t>
  </si>
  <si>
    <t>Santa Rita do Itueto</t>
  </si>
  <si>
    <t>São Domingos das Dores</t>
  </si>
  <si>
    <t>São João do Oriente</t>
  </si>
  <si>
    <t>São Sebastião do Anta</t>
  </si>
  <si>
    <t>Tarumirim</t>
  </si>
  <si>
    <t>Ubaporanga</t>
  </si>
  <si>
    <t>Alto Jequitibá</t>
  </si>
  <si>
    <t>Durandé</t>
  </si>
  <si>
    <t>Martins Soares</t>
  </si>
  <si>
    <t>Mutum</t>
  </si>
  <si>
    <t>Reduto</t>
  </si>
  <si>
    <t>Santana do Manhuaçu</t>
  </si>
  <si>
    <t>São José do Mantimento</t>
  </si>
  <si>
    <t>DO1</t>
  </si>
  <si>
    <t>DO2</t>
  </si>
  <si>
    <t>DO3</t>
  </si>
  <si>
    <t>DO4</t>
  </si>
  <si>
    <t>DO5</t>
  </si>
  <si>
    <t>DO6</t>
  </si>
  <si>
    <t>Companhia de Saneamento de Minas Gerais</t>
  </si>
  <si>
    <r>
      <t>P</t>
    </r>
    <r>
      <rPr>
        <b/>
        <vertAlign val="subscript"/>
        <sz val="11"/>
        <color theme="0"/>
        <rFont val="Arial"/>
        <family val="2"/>
      </rPr>
      <t>CAP</t>
    </r>
  </si>
  <si>
    <r>
      <t>P</t>
    </r>
    <r>
      <rPr>
        <b/>
        <vertAlign val="subscript"/>
        <sz val="11"/>
        <color theme="0"/>
        <rFont val="Arial"/>
        <family val="2"/>
      </rPr>
      <t>CAP-R</t>
    </r>
  </si>
  <si>
    <r>
      <t>I</t>
    </r>
    <r>
      <rPr>
        <b/>
        <vertAlign val="subscript"/>
        <sz val="11"/>
        <color theme="0"/>
        <rFont val="Arial"/>
        <family val="2"/>
      </rPr>
      <t>OUT-CALC</t>
    </r>
  </si>
  <si>
    <r>
      <t>I</t>
    </r>
    <r>
      <rPr>
        <b/>
        <vertAlign val="subscript"/>
        <sz val="11"/>
        <color theme="0"/>
        <rFont val="Arial"/>
        <family val="2"/>
      </rPr>
      <t>OUT-TAB</t>
    </r>
  </si>
  <si>
    <r>
      <t>IARA</t>
    </r>
    <r>
      <rPr>
        <b/>
        <vertAlign val="subscript"/>
        <sz val="11"/>
        <color theme="0"/>
        <rFont val="Arial"/>
        <family val="2"/>
      </rPr>
      <t>Quantidade</t>
    </r>
  </si>
  <si>
    <r>
      <t>Categoria do IARA</t>
    </r>
    <r>
      <rPr>
        <b/>
        <vertAlign val="subscript"/>
        <sz val="11"/>
        <color theme="0"/>
        <rFont val="Arial"/>
        <family val="2"/>
      </rPr>
      <t>Quantidade</t>
    </r>
  </si>
  <si>
    <r>
      <t>K</t>
    </r>
    <r>
      <rPr>
        <b/>
        <vertAlign val="subscript"/>
        <sz val="11"/>
        <color theme="0"/>
        <rFont val="Arial"/>
        <family val="2"/>
      </rPr>
      <t>t</t>
    </r>
  </si>
  <si>
    <t>População                 (IBGE, 2010)</t>
  </si>
  <si>
    <t>% População atendida    (SNIS, 2010)</t>
  </si>
  <si>
    <t>A</t>
  </si>
  <si>
    <t>B</t>
  </si>
  <si>
    <t>C</t>
  </si>
  <si>
    <t>D</t>
  </si>
  <si>
    <t>E</t>
  </si>
  <si>
    <r>
      <t>Preço (R$/m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</si>
  <si>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Total cobrado atual (R$)</t>
  </si>
  <si>
    <r>
      <t>Total simulado considerando-se K</t>
    </r>
    <r>
      <rPr>
        <b/>
        <vertAlign val="subscript"/>
        <sz val="11"/>
        <color theme="0"/>
        <rFont val="Arial"/>
        <family val="2"/>
      </rPr>
      <t>t</t>
    </r>
    <r>
      <rPr>
        <b/>
        <sz val="11"/>
        <color theme="0"/>
        <rFont val="Arial"/>
        <family val="2"/>
      </rPr>
      <t xml:space="preserve"> (R$)</t>
    </r>
  </si>
  <si>
    <t>Companhia de Saneamento de Minas Gerais Copasa MG Açucena</t>
  </si>
  <si>
    <t>Companhia de Saneamento de Minas Gerais Copasa MG</t>
  </si>
  <si>
    <t>Companhia de Saneamento de Minas Gerais Copasa MG Amparo Da Serra</t>
  </si>
  <si>
    <t>Companhia de Saneamento de Minas Gerais Copasa MG Antônio Dias</t>
  </si>
  <si>
    <t>Companhia de Saneamento de Minas Gerais Copasa MG Araponga</t>
  </si>
  <si>
    <t>Companhia de Saneamento de Minas Gerais Copasa MG Cajuri</t>
  </si>
  <si>
    <t>Companhia de Saneamento de Minas Gerais Copasa MG Campanário</t>
  </si>
  <si>
    <t>Companhia de Saneamento de Minas Gerais Copasa MG Canaã</t>
  </si>
  <si>
    <t>Companhia de Saneamento de Minas Gerais Copasa MG Capela Nova</t>
  </si>
  <si>
    <t>Prefeitura Municipal de Carmésia</t>
  </si>
  <si>
    <t>Serviço Colatinense de Meio Ambiente E Saneamento Ambiental Sanear</t>
  </si>
  <si>
    <t>Prefeitura Municipal de Congonhas Do Norte</t>
  </si>
  <si>
    <t>Companhia de Saneamento de Minas Gerais Copasa MG Coroaci</t>
  </si>
  <si>
    <t>Companhia de Saneamento de Minas Gerais Copasa MG Córrego Novo</t>
  </si>
  <si>
    <t>Companhia de Saneamento de Minas Gerais Copasa MG desterro Do Melo</t>
  </si>
  <si>
    <t>Companhia de Saneamento de Minas Gerais Copasa MG Divino Das Laranjeiras</t>
  </si>
  <si>
    <t>Companhia de Saneamento de Minas Gerais Copasa MG - Frei Inocêncio / Mathias Lobato</t>
  </si>
  <si>
    <t>Serviço Autônomo de Água E Esgôto - Saae</t>
  </si>
  <si>
    <t>Companhia de Saneamento de Minas Gerais Copasa MG Guaraciaba</t>
  </si>
  <si>
    <t>Companhia de Saneamento de Minas Gerais Copasa MG Ipatinga / Coronel Fabriciano</t>
  </si>
  <si>
    <t>Prefeitura Municipal de Jaguaraçú</t>
  </si>
  <si>
    <t>Sub Prefeitura Municipal de Marliéria</t>
  </si>
  <si>
    <t>Companhia de Saneamento de Minas Gerais Copasa MG Naque</t>
  </si>
  <si>
    <t>Prefeitura Municipal de Nova Era</t>
  </si>
  <si>
    <t>departamento Municipal de Água, Esgoto E Saneamento de Ponte Nova - Dmaes</t>
  </si>
  <si>
    <t>Companhia de Saneamento de Minas Gerais Copasa MG Rio Casca</t>
  </si>
  <si>
    <t>Prefeitura Municipal de Rio Doce</t>
  </si>
  <si>
    <t>Companhia de Saneamento de Minas Gerais - Copasa MG</t>
  </si>
  <si>
    <t>Companhia de Saneamento de Minas Gerais Copasa MG Santo Antonio Do Grama</t>
  </si>
  <si>
    <t>Companhia de Saneamento de Minas Gerais Copasa MG São Domingos Do Prata</t>
  </si>
  <si>
    <t>Companhia de Saneamento de Minas Gerais Copasa MG São José Do Goiabal</t>
  </si>
  <si>
    <t>Companhia de Saneamento de Minas Gerais Copasa MG São Pedro Dos Ferros</t>
  </si>
  <si>
    <t>Prefeitura Municipal de São Sebastião Do Rio Preto</t>
  </si>
  <si>
    <t>Prefeitura Municipal de Senhora Do Porto</t>
  </si>
  <si>
    <t>Companhia de Saneamento de Minas Gerais Copasa MG Urucania</t>
  </si>
  <si>
    <t>Prefeitura Municipal de Vermelho Novo</t>
  </si>
  <si>
    <t>Companhia de Saneamento de Minas Gerais Copasa MG - Virginópolis</t>
  </si>
  <si>
    <t>Companhia de Saneamento de Minas Gerais Copasa MG Virgolândia</t>
  </si>
  <si>
    <t>Serviço Autônomo de Água e Esgoto de Abre Campo</t>
  </si>
  <si>
    <t>Serviço Autônomo de Agua e Esgoto - Saaeaim / Aimorés</t>
  </si>
  <si>
    <t>Serviço Autônomo de Água e Esgoto - Baixo Guandu-Es</t>
  </si>
  <si>
    <t>Serviço Autônomo de Água e Esgoto - Saae</t>
  </si>
  <si>
    <t>Galiléia Serviço Autônomo de Água e Esgoto</t>
  </si>
  <si>
    <t>Serviço Autônomo de Água e Esgoto de Guanhães</t>
  </si>
  <si>
    <t>Serviço Autônomo de Agua e Esgoto de Itabira</t>
  </si>
  <si>
    <t>departamento Municipal de Água e Esgoto - demae</t>
  </si>
  <si>
    <t>departamento Municipal de Água e Esgoto de João Monlevade</t>
  </si>
  <si>
    <t>Serviço Autônomo de Água e Esgoto de Linhares</t>
  </si>
  <si>
    <t>Serviço Autônomo de Água e Esgoto de Manhuaçu</t>
  </si>
  <si>
    <t>Serviço Autônomo de Água e Esgoto de Mariana</t>
  </si>
  <si>
    <t>Serviço Autônomo de Água e Esgoto de Mesquita</t>
  </si>
  <si>
    <t>Serviço Municipal de Água e Esgoto de Ouro Preto MG</t>
  </si>
  <si>
    <t>Serviço Autônomo de Água e Esgoto de Reduto</t>
  </si>
  <si>
    <t>Serviço Autônomo de Água e Esgoto de Sabinópolis</t>
  </si>
  <si>
    <t>Serviço Autônomo de Água e Esgoto de Senador Firmino</t>
  </si>
  <si>
    <t>Serviço Autônomo de Água e Esgoto</t>
  </si>
  <si>
    <t>Serviço Autônomo de Água e Esgoto de Viçosa</t>
  </si>
  <si>
    <t>ES</t>
  </si>
  <si>
    <r>
      <t>Categoria do IARA</t>
    </r>
    <r>
      <rPr>
        <b/>
        <vertAlign val="subscript"/>
        <sz val="10"/>
        <color theme="0"/>
        <rFont val="Arial"/>
        <family val="2"/>
      </rPr>
      <t>Quantidade</t>
    </r>
  </si>
  <si>
    <t>TOTAL</t>
  </si>
  <si>
    <r>
      <t>K</t>
    </r>
    <r>
      <rPr>
        <vertAlign val="subscript"/>
        <sz val="10"/>
        <color theme="1"/>
        <rFont val="Arial"/>
        <family val="2"/>
      </rPr>
      <t>t</t>
    </r>
    <r>
      <rPr>
        <sz val="10"/>
        <color theme="1"/>
        <rFont val="Arial"/>
        <family val="2"/>
      </rPr>
      <t xml:space="preserve"> proposto</t>
    </r>
  </si>
  <si>
    <r>
      <t xml:space="preserve">ATENÇÃO: Para simulações, favor modificar somente as células em </t>
    </r>
    <r>
      <rPr>
        <b/>
        <sz val="11"/>
        <color rgb="FFFFFF00"/>
        <rFont val="Arial"/>
        <family val="2"/>
      </rPr>
      <t>amarelo</t>
    </r>
    <r>
      <rPr>
        <sz val="10"/>
        <color theme="1"/>
        <rFont val="Arial"/>
        <family val="2"/>
      </rPr>
      <t>.</t>
    </r>
  </si>
  <si>
    <t>PROPOSTA DE PLANILHA PARA PREVISÃO DE COBRANÇA CONSIDERANDO-SE USO RACIONAL DA ÁGUA EM SISTEMAS DE SANEAMENTO</t>
  </si>
  <si>
    <t>Valor atual, considerando-se o valor escolhido na célula amarela C4</t>
  </si>
  <si>
    <r>
      <t>Valor futuro, considerando-se C4 e também a faixa em amarelo, entre as células C7 e G7, para os valores de K</t>
    </r>
    <r>
      <rPr>
        <vertAlign val="subscript"/>
        <sz val="10"/>
        <color theme="1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</si>
</sst>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#,##0.000"/>
  </numFmts>
  <fonts count="13"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b/>
      <vertAlign val="subscript"/>
      <sz val="11"/>
      <color theme="0"/>
      <name val="Arial"/>
      <family val="2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bscript"/>
      <sz val="10"/>
      <color theme="0"/>
      <name val="Arial"/>
      <family val="2"/>
    </font>
    <font>
      <b/>
      <sz val="11"/>
      <color rgb="FFFFFF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auto="1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3" borderId="0" xfId="0" applyFill="1"/>
    <xf numFmtId="3" fontId="0" fillId="0" borderId="0" xfId="0" applyNumberFormat="1" applyAlignment="1">
      <alignment horizontal="right"/>
    </xf>
    <xf numFmtId="0" fontId="0" fillId="4" borderId="0" xfId="0" applyFill="1"/>
    <xf numFmtId="3" fontId="0" fillId="3" borderId="0" xfId="0" applyNumberFormat="1" applyFill="1" applyAlignment="1">
      <alignment horizontal="right"/>
    </xf>
    <xf numFmtId="4" fontId="7" fillId="3" borderId="0" xfId="0" applyNumberFormat="1" applyFont="1" applyFill="1" applyAlignment="1">
      <alignment horizontal="right" vertical="distributed" wrapText="1"/>
    </xf>
    <xf numFmtId="4" fontId="7" fillId="2" borderId="0" xfId="0" applyNumberFormat="1" applyFont="1" applyFill="1" applyAlignment="1">
      <alignment horizontal="right" vertical="distributed" wrapText="1"/>
    </xf>
    <xf numFmtId="3" fontId="7" fillId="2" borderId="0" xfId="0" applyNumberFormat="1" applyFont="1" applyFill="1" applyAlignment="1">
      <alignment horizontal="right" vertical="distributed" wrapText="1"/>
    </xf>
    <xf numFmtId="4" fontId="7" fillId="2" borderId="0" xfId="0" applyNumberFormat="1" applyFont="1" applyFill="1" applyBorder="1" applyAlignment="1">
      <alignment horizontal="right" vertical="distributed" wrapText="1"/>
    </xf>
    <xf numFmtId="4" fontId="7" fillId="3" borderId="0" xfId="0" applyNumberFormat="1" applyFont="1" applyFill="1" applyBorder="1" applyAlignment="1">
      <alignment horizontal="right" vertical="distributed" wrapText="1"/>
    </xf>
    <xf numFmtId="4" fontId="7" fillId="0" borderId="0" xfId="0" applyNumberFormat="1" applyFont="1" applyAlignment="1">
      <alignment horizontal="right" vertical="distributed" wrapText="1"/>
    </xf>
    <xf numFmtId="4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4" fontId="0" fillId="3" borderId="0" xfId="0" applyNumberFormat="1" applyFill="1" applyBorder="1" applyAlignment="1">
      <alignment horizontal="right"/>
    </xf>
    <xf numFmtId="4" fontId="0" fillId="3" borderId="0" xfId="0" applyNumberFormat="1" applyFill="1" applyBorder="1" applyAlignment="1">
      <alignment horizontal="right" vertical="center"/>
    </xf>
    <xf numFmtId="4" fontId="0" fillId="3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3" fontId="7" fillId="2" borderId="0" xfId="0" applyNumberFormat="1" applyFont="1" applyFill="1" applyBorder="1" applyAlignment="1">
      <alignment horizontal="right" vertical="distributed" wrapText="1"/>
    </xf>
    <xf numFmtId="4" fontId="7" fillId="2" borderId="0" xfId="0" applyNumberFormat="1" applyFont="1" applyFill="1" applyAlignment="1">
      <alignment horizontal="center" vertical="distributed" wrapText="1"/>
    </xf>
    <xf numFmtId="4" fontId="0" fillId="5" borderId="1" xfId="0" applyNumberFormat="1" applyFill="1" applyBorder="1" applyAlignment="1">
      <alignment horizontal="right" wrapText="1"/>
    </xf>
    <xf numFmtId="4" fontId="0" fillId="5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3" fontId="0" fillId="5" borderId="1" xfId="0" applyNumberFormat="1" applyFill="1" applyBorder="1" applyAlignment="1">
      <alignment horizontal="right" vertical="center"/>
    </xf>
    <xf numFmtId="4" fontId="0" fillId="5" borderId="1" xfId="0" applyNumberFormat="1" applyFill="1" applyBorder="1" applyAlignment="1">
      <alignment horizontal="right" vertical="center"/>
    </xf>
    <xf numFmtId="165" fontId="0" fillId="5" borderId="1" xfId="0" applyNumberFormat="1" applyFill="1" applyBorder="1" applyAlignment="1">
      <alignment horizontal="right" vertical="center"/>
    </xf>
    <xf numFmtId="166" fontId="0" fillId="5" borderId="1" xfId="0" applyNumberFormat="1" applyFill="1" applyBorder="1" applyAlignment="1">
      <alignment horizontal="right"/>
    </xf>
    <xf numFmtId="4" fontId="0" fillId="5" borderId="2" xfId="0" applyNumberFormat="1" applyFill="1" applyBorder="1" applyAlignment="1">
      <alignment horizontal="right" wrapText="1"/>
    </xf>
    <xf numFmtId="4" fontId="0" fillId="5" borderId="2" xfId="0" applyNumberFormat="1" applyFill="1" applyBorder="1" applyAlignment="1">
      <alignment horizontal="right"/>
    </xf>
    <xf numFmtId="3" fontId="0" fillId="5" borderId="2" xfId="0" applyNumberFormat="1" applyFill="1" applyBorder="1" applyAlignment="1">
      <alignment horizontal="right"/>
    </xf>
    <xf numFmtId="3" fontId="2" fillId="5" borderId="2" xfId="0" applyNumberFormat="1" applyFont="1" applyFill="1" applyBorder="1" applyAlignment="1">
      <alignment horizontal="right"/>
    </xf>
    <xf numFmtId="165" fontId="0" fillId="5" borderId="2" xfId="0" applyNumberFormat="1" applyFill="1" applyBorder="1" applyAlignment="1">
      <alignment horizontal="right" vertical="center"/>
    </xf>
    <xf numFmtId="3" fontId="0" fillId="5" borderId="2" xfId="0" applyNumberFormat="1" applyFill="1" applyBorder="1" applyAlignment="1">
      <alignment horizontal="right" vertical="center"/>
    </xf>
    <xf numFmtId="4" fontId="0" fillId="5" borderId="2" xfId="0" applyNumberFormat="1" applyFill="1" applyBorder="1" applyAlignment="1">
      <alignment horizontal="right" vertical="center"/>
    </xf>
    <xf numFmtId="4" fontId="0" fillId="5" borderId="3" xfId="0" applyNumberFormat="1" applyFill="1" applyBorder="1" applyAlignment="1">
      <alignment horizontal="right" wrapText="1"/>
    </xf>
    <xf numFmtId="4" fontId="0" fillId="5" borderId="3" xfId="0" applyNumberFormat="1" applyFill="1" applyBorder="1" applyAlignment="1">
      <alignment horizontal="right"/>
    </xf>
    <xf numFmtId="3" fontId="0" fillId="5" borderId="3" xfId="0" applyNumberFormat="1" applyFill="1" applyBorder="1" applyAlignment="1">
      <alignment horizontal="right"/>
    </xf>
    <xf numFmtId="165" fontId="0" fillId="5" borderId="3" xfId="0" applyNumberFormat="1" applyFill="1" applyBorder="1" applyAlignment="1">
      <alignment horizontal="right" vertical="center"/>
    </xf>
    <xf numFmtId="3" fontId="0" fillId="5" borderId="3" xfId="0" applyNumberFormat="1" applyFill="1" applyBorder="1" applyAlignment="1">
      <alignment horizontal="right" vertical="center"/>
    </xf>
    <xf numFmtId="4" fontId="0" fillId="5" borderId="3" xfId="0" applyNumberFormat="1" applyFill="1" applyBorder="1" applyAlignment="1">
      <alignment horizontal="right" vertical="center"/>
    </xf>
    <xf numFmtId="166" fontId="0" fillId="5" borderId="2" xfId="0" applyNumberFormat="1" applyFill="1" applyBorder="1" applyAlignment="1">
      <alignment horizontal="right"/>
    </xf>
    <xf numFmtId="166" fontId="0" fillId="5" borderId="3" xfId="0" applyNumberFormat="1" applyFill="1" applyBorder="1" applyAlignment="1">
      <alignment horizontal="right"/>
    </xf>
    <xf numFmtId="0" fontId="1" fillId="6" borderId="0" xfId="0" applyFont="1" applyFill="1"/>
    <xf numFmtId="0" fontId="1" fillId="6" borderId="0" xfId="0" applyFont="1" applyFill="1" applyAlignment="1">
      <alignment horizontal="right"/>
    </xf>
    <xf numFmtId="164" fontId="0" fillId="4" borderId="0" xfId="0" applyNumberFormat="1" applyFill="1"/>
    <xf numFmtId="0" fontId="0" fillId="7" borderId="0" xfId="0" applyFill="1"/>
    <xf numFmtId="0" fontId="1" fillId="6" borderId="8" xfId="0" applyFont="1" applyFill="1" applyBorder="1"/>
    <xf numFmtId="0" fontId="0" fillId="7" borderId="11" xfId="0" applyFill="1" applyBorder="1" applyAlignment="1">
      <alignment horizontal="left" vertical="distributed"/>
    </xf>
    <xf numFmtId="0" fontId="0" fillId="7" borderId="12" xfId="0" applyFill="1" applyBorder="1" applyAlignment="1">
      <alignment horizontal="left" vertical="distributed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right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0" fontId="0" fillId="8" borderId="0" xfId="0" applyFill="1" applyAlignment="1">
      <alignment horizontal="left" vertical="distributed"/>
    </xf>
    <xf numFmtId="0" fontId="3" fillId="3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244"/>
  <sheetViews>
    <sheetView tabSelected="1" topLeftCell="B1" workbookViewId="0">
      <selection activeCell="D15" sqref="D15"/>
    </sheetView>
  </sheetViews>
  <sheetFormatPr defaultRowHeight="12.75"/>
  <cols>
    <col min="1" max="1" width="7.42578125" style="1" customWidth="1"/>
    <col min="2" max="2" width="48" customWidth="1"/>
    <col min="3" max="4" width="11.7109375" bestFit="1" customWidth="1"/>
    <col min="5" max="5" width="10.140625" bestFit="1" customWidth="1"/>
    <col min="6" max="6" width="11.7109375" bestFit="1" customWidth="1"/>
    <col min="7" max="9" width="10.140625" bestFit="1" customWidth="1"/>
    <col min="10" max="10" width="11.7109375" bestFit="1" customWidth="1"/>
  </cols>
  <sheetData>
    <row r="2" spans="2:92" s="1" customFormat="1">
      <c r="B2" s="55" t="s">
        <v>243</v>
      </c>
      <c r="C2" s="55"/>
      <c r="D2" s="55"/>
      <c r="E2" s="55"/>
      <c r="F2" s="55"/>
      <c r="G2" s="55"/>
      <c r="H2" s="55"/>
      <c r="I2" s="55"/>
      <c r="J2" s="55"/>
    </row>
    <row r="3" spans="2:92" s="1" customFormat="1"/>
    <row r="4" spans="2:92" ht="14.25">
      <c r="B4" s="44" t="s">
        <v>178</v>
      </c>
      <c r="C4" s="3">
        <v>2.1000000000000001E-2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2:92" s="1" customFormat="1"/>
    <row r="6" spans="2:92" ht="14.25">
      <c r="B6" s="41" t="s">
        <v>239</v>
      </c>
      <c r="C6" s="42" t="s">
        <v>173</v>
      </c>
      <c r="D6" s="42" t="s">
        <v>174</v>
      </c>
      <c r="E6" s="42" t="s">
        <v>175</v>
      </c>
      <c r="F6" s="42" t="s">
        <v>176</v>
      </c>
      <c r="G6" s="42" t="s">
        <v>177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2:92" ht="15.75">
      <c r="B7" s="44" t="s">
        <v>241</v>
      </c>
      <c r="C7" s="43">
        <v>0.7</v>
      </c>
      <c r="D7" s="43">
        <v>0.77500000000000002</v>
      </c>
      <c r="E7" s="43">
        <v>0.85</v>
      </c>
      <c r="F7" s="43">
        <v>0.92500000000000004</v>
      </c>
      <c r="G7" s="43">
        <v>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</row>
    <row r="8" spans="2:92" s="1" customFormat="1"/>
    <row r="9" spans="2:92" s="1" customFormat="1"/>
    <row r="10" spans="2:92">
      <c r="B10" s="45" t="s">
        <v>18</v>
      </c>
      <c r="C10" s="48" t="s">
        <v>157</v>
      </c>
      <c r="D10" s="48" t="s">
        <v>158</v>
      </c>
      <c r="E10" s="48" t="s">
        <v>159</v>
      </c>
      <c r="F10" s="48" t="s">
        <v>160</v>
      </c>
      <c r="G10" s="48" t="s">
        <v>161</v>
      </c>
      <c r="H10" s="48" t="s">
        <v>162</v>
      </c>
      <c r="I10" s="48" t="s">
        <v>238</v>
      </c>
      <c r="J10" s="49" t="s">
        <v>240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2:92" ht="27.95" customHeight="1">
      <c r="B11" s="46" t="s">
        <v>244</v>
      </c>
      <c r="C11" s="50">
        <f>SUMIF(Geral!C3:C154,"DO1",Geral!O3:O154)</f>
        <v>1096865.7771960001</v>
      </c>
      <c r="D11" s="51">
        <f>SUMIF(Geral!C3:C154,"DO2",Geral!O3:O154)</f>
        <v>2259738.6394379996</v>
      </c>
      <c r="E11" s="51">
        <f>SUMIF(Geral!C3:C154,"DO3",Geral!O3:O154)</f>
        <v>373485.54096000007</v>
      </c>
      <c r="F11" s="51">
        <f>SUMIF(Geral!C3:C154,"DO4",Geral!O3:O154)</f>
        <v>1105790.08029</v>
      </c>
      <c r="G11" s="51">
        <f>SUMIF(Geral!C3:C154,"DO5",Geral!O3:O154)</f>
        <v>229367.27217600003</v>
      </c>
      <c r="H11" s="51">
        <f>SUMIF(Geral!C3:C154,"DO6",Geral!O3:O154)</f>
        <v>194598.77976</v>
      </c>
      <c r="I11" s="51">
        <f>SUMIF(Geral!C3:C154,"ES",Geral!O3:O154)</f>
        <v>404672.05043999996</v>
      </c>
      <c r="J11" s="51">
        <f>SUM(C11:I11)</f>
        <v>5664518.1402600007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2:92" ht="27.95" customHeight="1">
      <c r="B12" s="47" t="s">
        <v>245</v>
      </c>
      <c r="C12" s="52">
        <f>SUMIF(Geral!C3:C154,"DO1",Geral!P3:P154)</f>
        <v>951067.6642529997</v>
      </c>
      <c r="D12" s="53">
        <f>SUMIF(Geral!C3:C154,"DO2",Geral!P3:P154)</f>
        <v>2120668.4850414004</v>
      </c>
      <c r="E12" s="53">
        <f>SUMIF(Geral!C3:C154,"DO3",Geral!P3:P154)</f>
        <v>340327.53140400001</v>
      </c>
      <c r="F12" s="53">
        <f>SUMIF(Geral!C3:C154,"DO4",Geral!P3:P154)</f>
        <v>1024553.2287920997</v>
      </c>
      <c r="G12" s="53">
        <f>SUMIF(Geral!C3:C154,"DO5",Geral!P3:P154)</f>
        <v>221744.05757280003</v>
      </c>
      <c r="H12" s="53">
        <f>SUMIF(Geral!C3:C154,"DO6",Geral!P3:P154)</f>
        <v>183949.74221400003</v>
      </c>
      <c r="I12" s="53">
        <f>SUMIF(Geral!C3:C154,"ES",Geral!P3:P154)</f>
        <v>313620.83909100003</v>
      </c>
      <c r="J12" s="51">
        <f>SUM(C12:I12)</f>
        <v>5155931.5483682994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2:92" s="1" customFormat="1"/>
    <row r="14" spans="2:92" s="1" customFormat="1"/>
    <row r="15" spans="2:92" s="1" customFormat="1"/>
    <row r="16" spans="2:92" s="1" customFormat="1"/>
    <row r="17" spans="2:2" s="1" customFormat="1">
      <c r="B17" s="54" t="s">
        <v>242</v>
      </c>
    </row>
    <row r="18" spans="2:2" s="1" customFormat="1">
      <c r="B18" s="54"/>
    </row>
    <row r="19" spans="2:2" s="1" customFormat="1"/>
    <row r="20" spans="2:2" s="1" customFormat="1"/>
    <row r="21" spans="2:2" s="1" customFormat="1"/>
    <row r="22" spans="2:2" s="1" customFormat="1"/>
    <row r="23" spans="2:2" s="1" customFormat="1"/>
    <row r="24" spans="2:2" s="1" customFormat="1"/>
    <row r="25" spans="2:2" s="1" customFormat="1"/>
    <row r="26" spans="2:2" s="1" customFormat="1"/>
    <row r="27" spans="2:2" s="1" customFormat="1"/>
    <row r="28" spans="2:2" s="1" customFormat="1"/>
    <row r="29" spans="2:2" s="1" customFormat="1"/>
    <row r="30" spans="2:2" s="1" customFormat="1"/>
    <row r="31" spans="2:2" s="1" customFormat="1"/>
    <row r="32" spans="2: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</sheetData>
  <mergeCells count="2">
    <mergeCell ref="B17:B18"/>
    <mergeCell ref="B2:J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726"/>
  <sheetViews>
    <sheetView topLeftCell="H1" workbookViewId="0">
      <selection activeCell="M8" sqref="M8"/>
    </sheetView>
  </sheetViews>
  <sheetFormatPr defaultRowHeight="12.75"/>
  <cols>
    <col min="1" max="1" width="8.140625" style="15" customWidth="1"/>
    <col min="2" max="2" width="21.28515625" style="16" customWidth="1"/>
    <col min="3" max="3" width="10.140625" style="16" customWidth="1"/>
    <col min="4" max="4" width="15.5703125" style="2" customWidth="1"/>
    <col min="5" max="5" width="24" style="2" customWidth="1"/>
    <col min="6" max="6" width="16.28515625" style="2" customWidth="1"/>
    <col min="7" max="7" width="23.5703125" style="16" bestFit="1" customWidth="1"/>
    <col min="8" max="8" width="9.85546875" style="2" customWidth="1"/>
    <col min="9" max="9" width="10" style="16" customWidth="1"/>
    <col min="10" max="10" width="11.42578125" style="16" customWidth="1"/>
    <col min="11" max="11" width="10.85546875" style="16" customWidth="1"/>
    <col min="12" max="12" width="15.5703125" style="2" customWidth="1"/>
    <col min="13" max="13" width="16" style="16" customWidth="1"/>
    <col min="14" max="14" width="12.42578125" style="16" customWidth="1"/>
    <col min="15" max="15" width="18.28515625" style="16" customWidth="1"/>
    <col min="16" max="16" width="29.5703125" style="16" customWidth="1"/>
    <col min="17" max="17" width="70.140625" style="16" customWidth="1"/>
    <col min="18" max="80" width="9.140625" style="15"/>
    <col min="81" max="16384" width="9.140625" style="16"/>
  </cols>
  <sheetData>
    <row r="1" spans="1:80" s="11" customFormat="1" ht="30" customHeight="1">
      <c r="D1" s="12"/>
      <c r="E1" s="12"/>
      <c r="F1" s="12"/>
      <c r="H1" s="12"/>
      <c r="L1" s="12"/>
    </row>
    <row r="2" spans="1:80" s="10" customFormat="1" ht="30" customHeight="1">
      <c r="A2" s="5"/>
      <c r="B2" s="6" t="s">
        <v>1</v>
      </c>
      <c r="C2" s="6" t="s">
        <v>18</v>
      </c>
      <c r="D2" s="7" t="s">
        <v>171</v>
      </c>
      <c r="E2" s="7" t="s">
        <v>172</v>
      </c>
      <c r="F2" s="7" t="s">
        <v>2</v>
      </c>
      <c r="G2" s="6" t="s">
        <v>17</v>
      </c>
      <c r="H2" s="17" t="s">
        <v>164</v>
      </c>
      <c r="I2" s="8" t="s">
        <v>165</v>
      </c>
      <c r="J2" s="8" t="s">
        <v>166</v>
      </c>
      <c r="K2" s="8" t="s">
        <v>167</v>
      </c>
      <c r="L2" s="17" t="s">
        <v>168</v>
      </c>
      <c r="M2" s="8" t="s">
        <v>169</v>
      </c>
      <c r="N2" s="8" t="s">
        <v>170</v>
      </c>
      <c r="O2" s="8" t="s">
        <v>179</v>
      </c>
      <c r="P2" s="8" t="s">
        <v>180</v>
      </c>
      <c r="Q2" s="18" t="s">
        <v>0</v>
      </c>
      <c r="R2" s="9"/>
      <c r="S2" s="9"/>
      <c r="T2" s="9"/>
      <c r="U2" s="9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</row>
    <row r="3" spans="1:80" s="13" customFormat="1" ht="12.95" customHeight="1">
      <c r="B3" s="19" t="s">
        <v>19</v>
      </c>
      <c r="C3" s="20" t="s">
        <v>157</v>
      </c>
      <c r="D3" s="21">
        <v>13311</v>
      </c>
      <c r="E3" s="22">
        <v>54.7</v>
      </c>
      <c r="F3" s="21">
        <f>(D3*E3)/100</f>
        <v>7281.1170000000011</v>
      </c>
      <c r="G3" s="20">
        <v>40.109589041095887</v>
      </c>
      <c r="H3" s="22">
        <f>(G3/F3)*86400</f>
        <v>475.95286453310445</v>
      </c>
      <c r="I3" s="23" t="str">
        <f>IF(AND((F3&gt;0),(F3&lt;=5000)),"202",IF(AND((F3&gt;5001),(F3&lt;=35000)),"217",IF(AND((F3&gt;35001),(F3&lt;=75000)),"242",IF(AND((F3&gt;75001),(F3&lt;=500000)),"239",IF(AND(F3&gt;500001),"266")))))</f>
        <v>217</v>
      </c>
      <c r="J3" s="24">
        <f t="shared" ref="J3:J34" si="0">((H3-I3)/I3)*100</f>
        <v>119.33311729636149</v>
      </c>
      <c r="K3" s="20" t="str">
        <f t="shared" ref="K3:K34" si="1">IF(AND(J3&lt;-60.1),"10",IF(AND((J3&gt;-60),(J3&lt;-40.1)),"9",IF(AND((J3&gt;-40),(J3&lt;-20.1)),"8",IF(AND((J3&gt;-20),(J3&lt;0)),"7",IF(AND((J3&gt;0.1),(J3&lt;20)),"6",IF(AND((J3&gt;20.1),(J3&lt;40)),"4",IF(AND((J3&gt;40.1),(J3&lt;60)),"2",IF(AND(J3&gt;60.1),"0"))))))))</f>
        <v>0</v>
      </c>
      <c r="L3" s="22">
        <f t="shared" ref="L3:L34" si="2">(0.1*10)+(0.9*K3)</f>
        <v>1</v>
      </c>
      <c r="M3" s="23" t="str">
        <f t="shared" ref="M3:M34" si="3">IF(AND((L3&gt;8),(L3&lt;10.1)),"A",IF(AND((L3&gt;6),(L3&lt;8)),"B",IF(AND((L3&gt;4),(L3&lt;6)),"C",IF(AND((L3&gt;2),(L3&lt;4)),"D",IF(AND((L3&gt;0),(L3&lt;2)),"E")))))</f>
        <v>E</v>
      </c>
      <c r="N3" s="25">
        <f>IF(M3="E",Resumo!$G$7,IF(M3="D",Resumo!$F$7,IF(M3="C",Resumo!$E$7,IF(M3="B",Resumo!$D$7,IF(M3="A",Resumo!$C$7)))))</f>
        <v>1</v>
      </c>
      <c r="O3" s="20">
        <f>Resumo!$C$4*Geral!G3*86400*365/1000</f>
        <v>26562.815999999999</v>
      </c>
      <c r="P3" s="25">
        <f>O3*N3</f>
        <v>26562.815999999999</v>
      </c>
      <c r="Q3" s="19" t="s">
        <v>219</v>
      </c>
      <c r="R3" s="14"/>
      <c r="T3" s="14"/>
      <c r="U3" s="14"/>
    </row>
    <row r="4" spans="1:80" s="13" customFormat="1" ht="12.95" customHeight="1">
      <c r="B4" s="26" t="s">
        <v>85</v>
      </c>
      <c r="C4" s="27" t="s">
        <v>159</v>
      </c>
      <c r="D4" s="28">
        <v>10276</v>
      </c>
      <c r="E4" s="29">
        <v>100</v>
      </c>
      <c r="F4" s="28">
        <f t="shared" ref="F4:F67" si="4">(D4*E4)/100</f>
        <v>10276</v>
      </c>
      <c r="G4" s="27">
        <v>10.22794520547945</v>
      </c>
      <c r="H4" s="31">
        <f t="shared" ref="H4:H67" si="5">(G4/F4)*86400</f>
        <v>85.995958130928827</v>
      </c>
      <c r="I4" s="32" t="str">
        <f t="shared" ref="I4:I67" si="6">IF(AND((F4&gt;0),(F4&lt;=5000)),"202",IF(AND((F4&gt;5001),(F4&lt;=35000)),"217",IF(AND((F4&gt;35001),(F4&lt;=75000)),"242",IF(AND((F4&gt;75001),(F4&lt;=500000)),"239",IF(AND(F4&gt;500001),"266")))))</f>
        <v>217</v>
      </c>
      <c r="J4" s="30">
        <f t="shared" si="0"/>
        <v>-60.370526206945229</v>
      </c>
      <c r="K4" s="27" t="str">
        <f t="shared" si="1"/>
        <v>10</v>
      </c>
      <c r="L4" s="31">
        <f t="shared" si="2"/>
        <v>10</v>
      </c>
      <c r="M4" s="32" t="str">
        <f t="shared" si="3"/>
        <v>A</v>
      </c>
      <c r="N4" s="39">
        <f>IF(M4="E",Resumo!$G$7,IF(M4="D",Resumo!$F$7,IF(M4="C",Resumo!$E$7,IF(M4="B",Resumo!$D$7,IF(M4="A",Resumo!$C$7)))))</f>
        <v>0.7</v>
      </c>
      <c r="O4" s="27">
        <f>Resumo!$C$4*Geral!G4*86400*365/1000</f>
        <v>6773.5180799999989</v>
      </c>
      <c r="P4" s="39">
        <f t="shared" ref="P4:P67" si="7">O4*N4</f>
        <v>4741.4626559999988</v>
      </c>
      <c r="Q4" s="26" t="s">
        <v>181</v>
      </c>
      <c r="R4" s="14"/>
      <c r="T4" s="14"/>
      <c r="U4" s="14"/>
    </row>
    <row r="5" spans="1:80" s="13" customFormat="1" ht="12.95" customHeight="1">
      <c r="B5" s="26" t="s">
        <v>108</v>
      </c>
      <c r="C5" s="27" t="s">
        <v>160</v>
      </c>
      <c r="D5" s="28">
        <v>15195</v>
      </c>
      <c r="E5" s="28">
        <v>39.5</v>
      </c>
      <c r="F5" s="28">
        <f t="shared" si="4"/>
        <v>6002.0249999999996</v>
      </c>
      <c r="G5" s="27">
        <v>26.08330289193303</v>
      </c>
      <c r="H5" s="31">
        <f t="shared" si="5"/>
        <v>375.47283956048398</v>
      </c>
      <c r="I5" s="32" t="str">
        <f t="shared" si="6"/>
        <v>217</v>
      </c>
      <c r="J5" s="30">
        <f t="shared" si="0"/>
        <v>73.028958322803675</v>
      </c>
      <c r="K5" s="27" t="str">
        <f t="shared" si="1"/>
        <v>0</v>
      </c>
      <c r="L5" s="31">
        <f t="shared" si="2"/>
        <v>1</v>
      </c>
      <c r="M5" s="32" t="str">
        <f t="shared" si="3"/>
        <v>E</v>
      </c>
      <c r="N5" s="39">
        <f>IF(M5="E",Resumo!$G$7,IF(M5="D",Resumo!$F$7,IF(M5="C",Resumo!$E$7,IF(M5="B",Resumo!$D$7,IF(M5="A",Resumo!$C$7)))))</f>
        <v>1</v>
      </c>
      <c r="O5" s="27">
        <f>Resumo!$C$4*Geral!G5*86400*365/1000</f>
        <v>17273.823840000001</v>
      </c>
      <c r="P5" s="39">
        <f t="shared" si="7"/>
        <v>17273.823840000001</v>
      </c>
      <c r="Q5" s="26" t="s">
        <v>182</v>
      </c>
      <c r="R5" s="14"/>
      <c r="T5" s="14"/>
      <c r="U5" s="14"/>
    </row>
    <row r="6" spans="1:80" s="13" customFormat="1" ht="12.95" customHeight="1">
      <c r="B6" s="27" t="s">
        <v>14</v>
      </c>
      <c r="C6" s="27" t="s">
        <v>162</v>
      </c>
      <c r="D6" s="31">
        <v>24959</v>
      </c>
      <c r="E6" s="31">
        <v>72.8</v>
      </c>
      <c r="F6" s="28">
        <f t="shared" si="4"/>
        <v>18170.151999999998</v>
      </c>
      <c r="G6" s="32">
        <v>68.968531202435315</v>
      </c>
      <c r="H6" s="31">
        <f t="shared" si="5"/>
        <v>327.94888539679863</v>
      </c>
      <c r="I6" s="32" t="str">
        <f t="shared" si="6"/>
        <v>217</v>
      </c>
      <c r="J6" s="30">
        <f t="shared" si="0"/>
        <v>51.128518616036231</v>
      </c>
      <c r="K6" s="27" t="str">
        <f t="shared" si="1"/>
        <v>2</v>
      </c>
      <c r="L6" s="31">
        <f t="shared" si="2"/>
        <v>2.8</v>
      </c>
      <c r="M6" s="32" t="str">
        <f t="shared" si="3"/>
        <v>D</v>
      </c>
      <c r="N6" s="39">
        <f>IF(M6="E",Resumo!$G$7,IF(M6="D",Resumo!$F$7,IF(M6="C",Resumo!$E$7,IF(M6="B",Resumo!$D$7,IF(M6="A",Resumo!$C$7)))))</f>
        <v>0.92500000000000004</v>
      </c>
      <c r="O6" s="27">
        <f>Resumo!$C$4*Geral!G6*86400*365/1000</f>
        <v>45674.823600000011</v>
      </c>
      <c r="P6" s="39">
        <f t="shared" si="7"/>
        <v>42249.211830000015</v>
      </c>
      <c r="Q6" s="27" t="s">
        <v>220</v>
      </c>
      <c r="R6" s="14"/>
      <c r="T6" s="14"/>
      <c r="U6" s="14"/>
    </row>
    <row r="7" spans="1:80" s="13" customFormat="1" ht="12.95" customHeight="1">
      <c r="B7" s="26" t="s">
        <v>150</v>
      </c>
      <c r="C7" s="27" t="s">
        <v>162</v>
      </c>
      <c r="D7" s="28">
        <v>8318</v>
      </c>
      <c r="E7" s="29">
        <v>100</v>
      </c>
      <c r="F7" s="28">
        <f t="shared" si="4"/>
        <v>8318</v>
      </c>
      <c r="G7" s="27">
        <v>18.049315068493147</v>
      </c>
      <c r="H7" s="31">
        <f t="shared" si="5"/>
        <v>187.48026231279249</v>
      </c>
      <c r="I7" s="32" t="str">
        <f t="shared" si="6"/>
        <v>217</v>
      </c>
      <c r="J7" s="30">
        <f t="shared" si="0"/>
        <v>-13.603565754473507</v>
      </c>
      <c r="K7" s="27" t="str">
        <f t="shared" si="1"/>
        <v>7</v>
      </c>
      <c r="L7" s="31">
        <f t="shared" si="2"/>
        <v>7.3</v>
      </c>
      <c r="M7" s="32" t="str">
        <f t="shared" si="3"/>
        <v>B</v>
      </c>
      <c r="N7" s="39">
        <f>IF(M7="E",Resumo!$G$7,IF(M7="D",Resumo!$F$7,IF(M7="C",Resumo!$E$7,IF(M7="B",Resumo!$D$7,IF(M7="A",Resumo!$C$7)))))</f>
        <v>0.77500000000000002</v>
      </c>
      <c r="O7" s="27">
        <f>Resumo!$C$4*Geral!G7*86400*365/1000</f>
        <v>11953.267199999997</v>
      </c>
      <c r="P7" s="39">
        <f t="shared" si="7"/>
        <v>9263.7820799999972</v>
      </c>
      <c r="Q7" s="26" t="s">
        <v>182</v>
      </c>
      <c r="R7" s="14"/>
      <c r="T7" s="14"/>
      <c r="U7" s="14"/>
    </row>
    <row r="8" spans="1:80" s="13" customFormat="1" ht="12.95" customHeight="1">
      <c r="B8" s="26" t="s">
        <v>20</v>
      </c>
      <c r="C8" s="27" t="s">
        <v>157</v>
      </c>
      <c r="D8" s="28">
        <v>12159</v>
      </c>
      <c r="E8" s="29">
        <v>100</v>
      </c>
      <c r="F8" s="28">
        <f t="shared" si="4"/>
        <v>12159</v>
      </c>
      <c r="G8" s="27">
        <v>25.486301369863011</v>
      </c>
      <c r="H8" s="31">
        <f t="shared" si="5"/>
        <v>181.10177139206874</v>
      </c>
      <c r="I8" s="32" t="str">
        <f t="shared" si="6"/>
        <v>217</v>
      </c>
      <c r="J8" s="30">
        <f t="shared" si="0"/>
        <v>-16.542962492134219</v>
      </c>
      <c r="K8" s="27" t="str">
        <f t="shared" si="1"/>
        <v>7</v>
      </c>
      <c r="L8" s="31">
        <f t="shared" si="2"/>
        <v>7.3</v>
      </c>
      <c r="M8" s="32" t="str">
        <f t="shared" si="3"/>
        <v>B</v>
      </c>
      <c r="N8" s="39">
        <f>IF(M8="E",Resumo!$G$7,IF(M8="D",Resumo!$F$7,IF(M8="C",Resumo!$E$7,IF(M8="B",Resumo!$D$7,IF(M8="A",Resumo!$C$7)))))</f>
        <v>0.77500000000000002</v>
      </c>
      <c r="O8" s="27">
        <f>Resumo!$C$4*Geral!G8*86400*365/1000</f>
        <v>16878.455999999998</v>
      </c>
      <c r="P8" s="39">
        <f t="shared" si="7"/>
        <v>13080.803399999999</v>
      </c>
      <c r="Q8" s="26" t="s">
        <v>182</v>
      </c>
      <c r="R8" s="14"/>
      <c r="T8" s="14"/>
      <c r="U8" s="14"/>
    </row>
    <row r="9" spans="1:80" s="13" customFormat="1" ht="12.95" customHeight="1">
      <c r="B9" s="26" t="s">
        <v>137</v>
      </c>
      <c r="C9" s="27" t="s">
        <v>161</v>
      </c>
      <c r="D9" s="28">
        <v>4444</v>
      </c>
      <c r="E9" s="28">
        <v>47.7</v>
      </c>
      <c r="F9" s="28">
        <f t="shared" si="4"/>
        <v>2119.788</v>
      </c>
      <c r="G9" s="27">
        <v>10.027397260273972</v>
      </c>
      <c r="H9" s="31">
        <f t="shared" si="5"/>
        <v>408.70460786063097</v>
      </c>
      <c r="I9" s="32" t="str">
        <f t="shared" si="6"/>
        <v>202</v>
      </c>
      <c r="J9" s="30">
        <f t="shared" si="0"/>
        <v>102.32901379239156</v>
      </c>
      <c r="K9" s="27" t="str">
        <f t="shared" si="1"/>
        <v>0</v>
      </c>
      <c r="L9" s="31">
        <f t="shared" si="2"/>
        <v>1</v>
      </c>
      <c r="M9" s="32" t="str">
        <f t="shared" si="3"/>
        <v>E</v>
      </c>
      <c r="N9" s="39">
        <f>IF(M9="E",Resumo!$G$7,IF(M9="D",Resumo!$F$7,IF(M9="C",Resumo!$E$7,IF(M9="B",Resumo!$D$7,IF(M9="A",Resumo!$C$7)))))</f>
        <v>1</v>
      </c>
      <c r="O9" s="27">
        <f>Resumo!$C$4*Geral!G9*86400*365/1000</f>
        <v>6640.7039999999997</v>
      </c>
      <c r="P9" s="39">
        <f t="shared" si="7"/>
        <v>6640.7039999999997</v>
      </c>
      <c r="Q9" s="26" t="s">
        <v>182</v>
      </c>
      <c r="R9" s="14"/>
      <c r="T9" s="14"/>
      <c r="U9" s="14"/>
    </row>
    <row r="10" spans="1:80" s="13" customFormat="1" ht="12.95" customHeight="1">
      <c r="B10" s="26" t="s">
        <v>66</v>
      </c>
      <c r="C10" s="27" t="s">
        <v>158</v>
      </c>
      <c r="D10" s="28">
        <v>15261</v>
      </c>
      <c r="E10" s="28">
        <v>69.900000000000006</v>
      </c>
      <c r="F10" s="28">
        <f t="shared" si="4"/>
        <v>10667.439000000002</v>
      </c>
      <c r="G10" s="27">
        <v>21.391780821917806</v>
      </c>
      <c r="H10" s="31">
        <f t="shared" si="5"/>
        <v>173.26087948697887</v>
      </c>
      <c r="I10" s="32" t="str">
        <f t="shared" si="6"/>
        <v>217</v>
      </c>
      <c r="J10" s="30">
        <f t="shared" si="0"/>
        <v>-20.156276734111124</v>
      </c>
      <c r="K10" s="27" t="str">
        <f t="shared" si="1"/>
        <v>8</v>
      </c>
      <c r="L10" s="31">
        <f t="shared" si="2"/>
        <v>8.1999999999999993</v>
      </c>
      <c r="M10" s="32" t="str">
        <f t="shared" si="3"/>
        <v>A</v>
      </c>
      <c r="N10" s="39">
        <f>IF(M10="E",Resumo!$G$7,IF(M10="D",Resumo!$F$7,IF(M10="C",Resumo!$E$7,IF(M10="B",Resumo!$D$7,IF(M10="A",Resumo!$C$7)))))</f>
        <v>0.7</v>
      </c>
      <c r="O10" s="27">
        <f>Resumo!$C$4*Geral!G10*86400*365/1000</f>
        <v>14166.8352</v>
      </c>
      <c r="P10" s="39">
        <f t="shared" si="7"/>
        <v>9916.7846399999999</v>
      </c>
      <c r="Q10" s="26" t="s">
        <v>182</v>
      </c>
      <c r="R10" s="14"/>
      <c r="T10" s="14"/>
      <c r="U10" s="14"/>
    </row>
    <row r="11" spans="1:80" s="13" customFormat="1" ht="12.95" customHeight="1">
      <c r="B11" s="26" t="s">
        <v>21</v>
      </c>
      <c r="C11" s="27" t="s">
        <v>157</v>
      </c>
      <c r="D11" s="28">
        <v>5053</v>
      </c>
      <c r="E11" s="29">
        <v>100</v>
      </c>
      <c r="F11" s="28">
        <f t="shared" si="4"/>
        <v>5053</v>
      </c>
      <c r="G11" s="27">
        <v>4.6794520547945204</v>
      </c>
      <c r="H11" s="31">
        <f t="shared" si="5"/>
        <v>80.012795870620735</v>
      </c>
      <c r="I11" s="32" t="str">
        <f t="shared" si="6"/>
        <v>217</v>
      </c>
      <c r="J11" s="30">
        <f t="shared" si="0"/>
        <v>-63.127743838423633</v>
      </c>
      <c r="K11" s="27" t="str">
        <f t="shared" si="1"/>
        <v>10</v>
      </c>
      <c r="L11" s="31">
        <f t="shared" si="2"/>
        <v>10</v>
      </c>
      <c r="M11" s="32" t="str">
        <f t="shared" si="3"/>
        <v>A</v>
      </c>
      <c r="N11" s="39">
        <f>IF(M11="E",Resumo!$G$7,IF(M11="D",Resumo!$F$7,IF(M11="C",Resumo!$E$7,IF(M11="B",Resumo!$D$7,IF(M11="A",Resumo!$C$7)))))</f>
        <v>0.7</v>
      </c>
      <c r="O11" s="27">
        <f>Resumo!$C$4*Geral!G11*86400*365/1000</f>
        <v>3098.9952000000003</v>
      </c>
      <c r="P11" s="39">
        <f t="shared" si="7"/>
        <v>2169.29664</v>
      </c>
      <c r="Q11" s="26" t="s">
        <v>183</v>
      </c>
      <c r="R11" s="14"/>
      <c r="T11" s="14"/>
      <c r="U11" s="14"/>
    </row>
    <row r="12" spans="1:80" s="13" customFormat="1" ht="12.95" customHeight="1">
      <c r="B12" s="26" t="s">
        <v>86</v>
      </c>
      <c r="C12" s="27" t="s">
        <v>159</v>
      </c>
      <c r="D12" s="28">
        <v>9565</v>
      </c>
      <c r="E12" s="28">
        <v>44.7</v>
      </c>
      <c r="F12" s="28">
        <f t="shared" si="4"/>
        <v>4275.5550000000003</v>
      </c>
      <c r="G12" s="27">
        <v>20.054794520547944</v>
      </c>
      <c r="H12" s="31">
        <f t="shared" si="5"/>
        <v>405.26533902039438</v>
      </c>
      <c r="I12" s="32" t="str">
        <f t="shared" si="6"/>
        <v>202</v>
      </c>
      <c r="J12" s="30">
        <f t="shared" si="0"/>
        <v>100.62640545564079</v>
      </c>
      <c r="K12" s="27" t="str">
        <f t="shared" si="1"/>
        <v>0</v>
      </c>
      <c r="L12" s="31">
        <f t="shared" si="2"/>
        <v>1</v>
      </c>
      <c r="M12" s="32" t="str">
        <f t="shared" si="3"/>
        <v>E</v>
      </c>
      <c r="N12" s="39">
        <f>IF(M12="E",Resumo!$G$7,IF(M12="D",Resumo!$F$7,IF(M12="C",Resumo!$E$7,IF(M12="B",Resumo!$D$7,IF(M12="A",Resumo!$C$7)))))</f>
        <v>1</v>
      </c>
      <c r="O12" s="27">
        <f>Resumo!$C$4*Geral!G12*86400*365/1000</f>
        <v>13281.407999999999</v>
      </c>
      <c r="P12" s="39">
        <f t="shared" si="7"/>
        <v>13281.407999999999</v>
      </c>
      <c r="Q12" s="26" t="s">
        <v>184</v>
      </c>
      <c r="R12" s="14"/>
      <c r="T12" s="14"/>
      <c r="U12" s="14"/>
    </row>
    <row r="13" spans="1:80" s="13" customFormat="1" ht="12.95" customHeight="1">
      <c r="B13" s="26" t="s">
        <v>22</v>
      </c>
      <c r="C13" s="27" t="s">
        <v>157</v>
      </c>
      <c r="D13" s="28">
        <v>8152</v>
      </c>
      <c r="E13" s="31">
        <v>100</v>
      </c>
      <c r="F13" s="28">
        <f t="shared" si="4"/>
        <v>8152</v>
      </c>
      <c r="G13" s="27">
        <v>11.447945205479453</v>
      </c>
      <c r="H13" s="31">
        <f t="shared" si="5"/>
        <v>121.33249089222579</v>
      </c>
      <c r="I13" s="32" t="str">
        <f t="shared" si="6"/>
        <v>217</v>
      </c>
      <c r="J13" s="30">
        <f t="shared" si="0"/>
        <v>-44.086409727084892</v>
      </c>
      <c r="K13" s="27" t="str">
        <f t="shared" si="1"/>
        <v>9</v>
      </c>
      <c r="L13" s="31">
        <f t="shared" si="2"/>
        <v>9.1</v>
      </c>
      <c r="M13" s="32" t="str">
        <f t="shared" si="3"/>
        <v>A</v>
      </c>
      <c r="N13" s="39">
        <f>IF(M13="E",Resumo!$G$7,IF(M13="D",Resumo!$F$7,IF(M13="C",Resumo!$E$7,IF(M13="B",Resumo!$D$7,IF(M13="A",Resumo!$C$7)))))</f>
        <v>0.7</v>
      </c>
      <c r="O13" s="27">
        <f>Resumo!$C$4*Geral!G13*86400*365/1000</f>
        <v>7581.4704000000011</v>
      </c>
      <c r="P13" s="39">
        <f t="shared" si="7"/>
        <v>5307.0292800000007</v>
      </c>
      <c r="Q13" s="26" t="s">
        <v>185</v>
      </c>
      <c r="R13" s="14"/>
      <c r="T13" s="14"/>
      <c r="U13" s="14"/>
    </row>
    <row r="14" spans="1:80" s="13" customFormat="1" ht="12.95" customHeight="1">
      <c r="B14" s="27" t="s">
        <v>6</v>
      </c>
      <c r="C14" s="27" t="s">
        <v>238</v>
      </c>
      <c r="D14" s="31">
        <v>29081</v>
      </c>
      <c r="E14" s="31">
        <v>94</v>
      </c>
      <c r="F14" s="28">
        <f t="shared" si="4"/>
        <v>27336.14</v>
      </c>
      <c r="G14" s="32">
        <v>81.021021689497729</v>
      </c>
      <c r="H14" s="31">
        <f t="shared" si="5"/>
        <v>256.07917847847591</v>
      </c>
      <c r="I14" s="32" t="str">
        <f t="shared" si="6"/>
        <v>217</v>
      </c>
      <c r="J14" s="30">
        <f t="shared" si="0"/>
        <v>18.008838008514243</v>
      </c>
      <c r="K14" s="27" t="str">
        <f t="shared" si="1"/>
        <v>6</v>
      </c>
      <c r="L14" s="31">
        <f t="shared" si="2"/>
        <v>6.4</v>
      </c>
      <c r="M14" s="32" t="str">
        <f t="shared" si="3"/>
        <v>B</v>
      </c>
      <c r="N14" s="39">
        <f>IF(M14="E",Resumo!$G$7,IF(M14="D",Resumo!$F$7,IF(M14="C",Resumo!$E$7,IF(M14="B",Resumo!$D$7,IF(M14="A",Resumo!$C$7)))))</f>
        <v>0.77500000000000002</v>
      </c>
      <c r="O14" s="27">
        <f>Resumo!$C$4*Geral!G14*86400*365/1000</f>
        <v>53656.65774000001</v>
      </c>
      <c r="P14" s="39">
        <f t="shared" si="7"/>
        <v>41583.909748500009</v>
      </c>
      <c r="Q14" s="27" t="s">
        <v>221</v>
      </c>
      <c r="R14" s="14"/>
      <c r="T14" s="14"/>
      <c r="U14" s="14"/>
    </row>
    <row r="15" spans="1:80" s="13" customFormat="1" ht="12.95" customHeight="1">
      <c r="B15" s="26" t="s">
        <v>67</v>
      </c>
      <c r="C15" s="27" t="s">
        <v>158</v>
      </c>
      <c r="D15" s="28">
        <v>28442</v>
      </c>
      <c r="E15" s="28">
        <v>90.7</v>
      </c>
      <c r="F15" s="28">
        <f t="shared" si="4"/>
        <v>25796.894</v>
      </c>
      <c r="G15" s="27">
        <v>99.271232876712332</v>
      </c>
      <c r="H15" s="31">
        <f t="shared" si="5"/>
        <v>332.48322532735705</v>
      </c>
      <c r="I15" s="32" t="str">
        <f t="shared" si="6"/>
        <v>217</v>
      </c>
      <c r="J15" s="30">
        <f t="shared" si="0"/>
        <v>53.21807618772214</v>
      </c>
      <c r="K15" s="27" t="str">
        <f t="shared" si="1"/>
        <v>2</v>
      </c>
      <c r="L15" s="31">
        <f t="shared" si="2"/>
        <v>2.8</v>
      </c>
      <c r="M15" s="32" t="str">
        <f t="shared" si="3"/>
        <v>D</v>
      </c>
      <c r="N15" s="39">
        <f>IF(M15="E",Resumo!$G$7,IF(M15="D",Resumo!$F$7,IF(M15="C",Resumo!$E$7,IF(M15="B",Resumo!$D$7,IF(M15="A",Resumo!$C$7)))))</f>
        <v>0.92500000000000004</v>
      </c>
      <c r="O15" s="27">
        <f>Resumo!$C$4*Geral!G15*86400*365/1000</f>
        <v>65742.969600000011</v>
      </c>
      <c r="P15" s="39">
        <f t="shared" si="7"/>
        <v>60812.246880000013</v>
      </c>
      <c r="Q15" s="26" t="s">
        <v>182</v>
      </c>
    </row>
    <row r="16" spans="1:80" s="13" customFormat="1" ht="12.95" customHeight="1">
      <c r="B16" s="26" t="s">
        <v>68</v>
      </c>
      <c r="C16" s="27" t="s">
        <v>158</v>
      </c>
      <c r="D16" s="28">
        <v>6143</v>
      </c>
      <c r="E16" s="29">
        <v>100</v>
      </c>
      <c r="F16" s="28">
        <f t="shared" si="4"/>
        <v>6143</v>
      </c>
      <c r="G16" s="27">
        <v>15.041095890410958</v>
      </c>
      <c r="H16" s="31">
        <f t="shared" si="5"/>
        <v>211.54984289948018</v>
      </c>
      <c r="I16" s="32" t="str">
        <f t="shared" si="6"/>
        <v>217</v>
      </c>
      <c r="J16" s="30">
        <f t="shared" si="0"/>
        <v>-2.5115931338801003</v>
      </c>
      <c r="K16" s="27" t="str">
        <f t="shared" si="1"/>
        <v>7</v>
      </c>
      <c r="L16" s="31">
        <f t="shared" si="2"/>
        <v>7.3</v>
      </c>
      <c r="M16" s="32" t="str">
        <f t="shared" si="3"/>
        <v>B</v>
      </c>
      <c r="N16" s="39">
        <f>IF(M16="E",Resumo!$G$7,IF(M16="D",Resumo!$F$7,IF(M16="C",Resumo!$E$7,IF(M16="B",Resumo!$D$7,IF(M16="A",Resumo!$C$7)))))</f>
        <v>0.77500000000000002</v>
      </c>
      <c r="O16" s="27">
        <f>Resumo!$C$4*Geral!G16*86400*365/1000</f>
        <v>9961.0560000000005</v>
      </c>
      <c r="P16" s="39">
        <f t="shared" si="7"/>
        <v>7719.818400000001</v>
      </c>
      <c r="Q16" s="26" t="s">
        <v>182</v>
      </c>
    </row>
    <row r="17" spans="2:17" s="13" customFormat="1" ht="12.95" customHeight="1">
      <c r="B17" s="26" t="s">
        <v>69</v>
      </c>
      <c r="C17" s="27" t="s">
        <v>158</v>
      </c>
      <c r="D17" s="28">
        <v>10004</v>
      </c>
      <c r="E17" s="28">
        <v>93.7</v>
      </c>
      <c r="F17" s="28">
        <f t="shared" si="4"/>
        <v>9373.7479999999996</v>
      </c>
      <c r="G17" s="27">
        <v>50.136986301369859</v>
      </c>
      <c r="H17" s="31">
        <f t="shared" si="5"/>
        <v>462.12418089736957</v>
      </c>
      <c r="I17" s="32" t="str">
        <f t="shared" si="6"/>
        <v>217</v>
      </c>
      <c r="J17" s="30">
        <f t="shared" si="0"/>
        <v>112.96045202643758</v>
      </c>
      <c r="K17" s="27" t="str">
        <f t="shared" si="1"/>
        <v>0</v>
      </c>
      <c r="L17" s="31">
        <f t="shared" si="2"/>
        <v>1</v>
      </c>
      <c r="M17" s="32" t="str">
        <f t="shared" si="3"/>
        <v>E</v>
      </c>
      <c r="N17" s="39">
        <f>IF(M17="E",Resumo!$G$7,IF(M17="D",Resumo!$F$7,IF(M17="C",Resumo!$E$7,IF(M17="B",Resumo!$D$7,IF(M17="A",Resumo!$C$7)))))</f>
        <v>1</v>
      </c>
      <c r="O17" s="27">
        <f>Resumo!$C$4*Geral!G17*86400*365/1000</f>
        <v>33203.519999999997</v>
      </c>
      <c r="P17" s="39">
        <f t="shared" si="7"/>
        <v>33203.519999999997</v>
      </c>
      <c r="Q17" s="26" t="s">
        <v>182</v>
      </c>
    </row>
    <row r="18" spans="2:17" s="13" customFormat="1" ht="12.95" customHeight="1">
      <c r="B18" s="26" t="s">
        <v>87</v>
      </c>
      <c r="C18" s="27" t="s">
        <v>159</v>
      </c>
      <c r="D18" s="28">
        <v>5491</v>
      </c>
      <c r="E18" s="28">
        <v>45.8</v>
      </c>
      <c r="F18" s="28">
        <f t="shared" si="4"/>
        <v>2514.8779999999997</v>
      </c>
      <c r="G18" s="27">
        <v>8.8157534246575331</v>
      </c>
      <c r="H18" s="31">
        <f t="shared" si="5"/>
        <v>302.86999842155802</v>
      </c>
      <c r="I18" s="32" t="str">
        <f t="shared" si="6"/>
        <v>202</v>
      </c>
      <c r="J18" s="30">
        <f t="shared" si="0"/>
        <v>49.935642782949522</v>
      </c>
      <c r="K18" s="27" t="str">
        <f t="shared" si="1"/>
        <v>2</v>
      </c>
      <c r="L18" s="31">
        <f t="shared" si="2"/>
        <v>2.8</v>
      </c>
      <c r="M18" s="32" t="str">
        <f t="shared" si="3"/>
        <v>D</v>
      </c>
      <c r="N18" s="39">
        <f>IF(M18="E",Resumo!$G$7,IF(M18="D",Resumo!$F$7,IF(M18="C",Resumo!$E$7,IF(M18="B",Resumo!$D$7,IF(M18="A",Resumo!$C$7)))))</f>
        <v>0.92500000000000004</v>
      </c>
      <c r="O18" s="27">
        <f>Resumo!$C$4*Geral!G18*86400*365/1000</f>
        <v>5838.2856000000002</v>
      </c>
      <c r="P18" s="39">
        <f t="shared" si="7"/>
        <v>5400.4141800000007</v>
      </c>
      <c r="Q18" s="26" t="s">
        <v>182</v>
      </c>
    </row>
    <row r="19" spans="2:17" s="13" customFormat="1" ht="12.95" customHeight="1">
      <c r="B19" s="26" t="s">
        <v>23</v>
      </c>
      <c r="C19" s="27" t="s">
        <v>157</v>
      </c>
      <c r="D19" s="28">
        <v>15364</v>
      </c>
      <c r="E19" s="28">
        <v>63</v>
      </c>
      <c r="F19" s="28">
        <f t="shared" si="4"/>
        <v>9679.32</v>
      </c>
      <c r="G19" s="27">
        <v>47.403476027397254</v>
      </c>
      <c r="H19" s="31">
        <f t="shared" si="5"/>
        <v>423.13513023302494</v>
      </c>
      <c r="I19" s="32" t="str">
        <f t="shared" si="6"/>
        <v>217</v>
      </c>
      <c r="J19" s="30">
        <f t="shared" si="0"/>
        <v>94.993147572822551</v>
      </c>
      <c r="K19" s="27" t="str">
        <f t="shared" si="1"/>
        <v>0</v>
      </c>
      <c r="L19" s="31">
        <f t="shared" si="2"/>
        <v>1</v>
      </c>
      <c r="M19" s="32" t="str">
        <f t="shared" si="3"/>
        <v>E</v>
      </c>
      <c r="N19" s="39">
        <f>IF(M19="E",Resumo!$G$7,IF(M19="D",Resumo!$F$7,IF(M19="C",Resumo!$E$7,IF(M19="B",Resumo!$D$7,IF(M19="A",Resumo!$C$7)))))</f>
        <v>1</v>
      </c>
      <c r="O19" s="27">
        <f>Resumo!$C$4*Geral!G19*86400*365/1000</f>
        <v>31393.236419999997</v>
      </c>
      <c r="P19" s="39">
        <f t="shared" si="7"/>
        <v>31393.236419999997</v>
      </c>
      <c r="Q19" s="26" t="s">
        <v>182</v>
      </c>
    </row>
    <row r="20" spans="2:17" s="13" customFormat="1" ht="12.95" customHeight="1">
      <c r="B20" s="26" t="s">
        <v>88</v>
      </c>
      <c r="C20" s="27" t="s">
        <v>159</v>
      </c>
      <c r="D20" s="28">
        <v>5030</v>
      </c>
      <c r="E20" s="28">
        <v>31.7</v>
      </c>
      <c r="F20" s="28">
        <f t="shared" si="4"/>
        <v>1594.51</v>
      </c>
      <c r="G20" s="27">
        <v>5.4816438356164383</v>
      </c>
      <c r="H20" s="31">
        <f t="shared" si="5"/>
        <v>297.02794425701956</v>
      </c>
      <c r="I20" s="32" t="str">
        <f t="shared" si="6"/>
        <v>202</v>
      </c>
      <c r="J20" s="30">
        <f t="shared" si="0"/>
        <v>47.043536760900771</v>
      </c>
      <c r="K20" s="27" t="str">
        <f t="shared" si="1"/>
        <v>2</v>
      </c>
      <c r="L20" s="31">
        <f t="shared" si="2"/>
        <v>2.8</v>
      </c>
      <c r="M20" s="32" t="str">
        <f t="shared" si="3"/>
        <v>D</v>
      </c>
      <c r="N20" s="39">
        <f>IF(M20="E",Resumo!$G$7,IF(M20="D",Resumo!$F$7,IF(M20="C",Resumo!$E$7,IF(M20="B",Resumo!$D$7,IF(M20="A",Resumo!$C$7)))))</f>
        <v>0.92500000000000004</v>
      </c>
      <c r="O20" s="27">
        <f>Resumo!$C$4*Geral!G20*86400*365/1000</f>
        <v>3630.2515200000007</v>
      </c>
      <c r="P20" s="39">
        <f t="shared" si="7"/>
        <v>3357.982656000001</v>
      </c>
      <c r="Q20" s="26" t="s">
        <v>182</v>
      </c>
    </row>
    <row r="21" spans="2:17" s="13" customFormat="1" ht="12.95" customHeight="1">
      <c r="B21" s="26" t="s">
        <v>89</v>
      </c>
      <c r="C21" s="27" t="s">
        <v>159</v>
      </c>
      <c r="D21" s="28">
        <v>3992</v>
      </c>
      <c r="E21" s="28">
        <v>35.700000000000003</v>
      </c>
      <c r="F21" s="28">
        <f t="shared" si="4"/>
        <v>1425.1440000000002</v>
      </c>
      <c r="G21" s="27">
        <v>2.0054794520547947</v>
      </c>
      <c r="H21" s="31">
        <f t="shared" si="5"/>
        <v>121.58309943243225</v>
      </c>
      <c r="I21" s="32" t="str">
        <f t="shared" si="6"/>
        <v>202</v>
      </c>
      <c r="J21" s="30">
        <f t="shared" si="0"/>
        <v>-39.810346815627604</v>
      </c>
      <c r="K21" s="27" t="str">
        <f t="shared" si="1"/>
        <v>8</v>
      </c>
      <c r="L21" s="31">
        <f t="shared" si="2"/>
        <v>8.1999999999999993</v>
      </c>
      <c r="M21" s="32" t="str">
        <f t="shared" si="3"/>
        <v>A</v>
      </c>
      <c r="N21" s="39">
        <f>IF(M21="E",Resumo!$G$7,IF(M21="D",Resumo!$F$7,IF(M21="C",Resumo!$E$7,IF(M21="B",Resumo!$D$7,IF(M21="A",Resumo!$C$7)))))</f>
        <v>0.7</v>
      </c>
      <c r="O21" s="27">
        <f>Resumo!$C$4*Geral!G21*86400*365/1000</f>
        <v>1328.1408000000004</v>
      </c>
      <c r="P21" s="39">
        <f t="shared" si="7"/>
        <v>929.69856000000016</v>
      </c>
      <c r="Q21" s="26" t="s">
        <v>182</v>
      </c>
    </row>
    <row r="22" spans="2:17" s="13" customFormat="1" ht="12.95" customHeight="1">
      <c r="B22" s="26" t="s">
        <v>24</v>
      </c>
      <c r="C22" s="27" t="s">
        <v>157</v>
      </c>
      <c r="D22" s="28">
        <v>4047</v>
      </c>
      <c r="E22" s="28">
        <v>51.8</v>
      </c>
      <c r="F22" s="28">
        <f t="shared" si="4"/>
        <v>2096.3459999999995</v>
      </c>
      <c r="G22" s="27">
        <v>7.3534246575342461</v>
      </c>
      <c r="H22" s="31">
        <f t="shared" si="5"/>
        <v>303.06823893143547</v>
      </c>
      <c r="I22" s="32" t="str">
        <f t="shared" si="6"/>
        <v>202</v>
      </c>
      <c r="J22" s="30">
        <f t="shared" si="0"/>
        <v>50.033781649225482</v>
      </c>
      <c r="K22" s="27" t="str">
        <f t="shared" si="1"/>
        <v>2</v>
      </c>
      <c r="L22" s="31">
        <f t="shared" si="2"/>
        <v>2.8</v>
      </c>
      <c r="M22" s="32" t="str">
        <f t="shared" si="3"/>
        <v>D</v>
      </c>
      <c r="N22" s="39">
        <f>IF(M22="E",Resumo!$G$7,IF(M22="D",Resumo!$F$7,IF(M22="C",Resumo!$E$7,IF(M22="B",Resumo!$D$7,IF(M22="A",Resumo!$C$7)))))</f>
        <v>0.92500000000000004</v>
      </c>
      <c r="O22" s="27">
        <f>Resumo!$C$4*Geral!G22*86400*365/1000</f>
        <v>4869.8496000000005</v>
      </c>
      <c r="P22" s="39">
        <f t="shared" si="7"/>
        <v>4504.6108800000011</v>
      </c>
      <c r="Q22" s="26" t="s">
        <v>186</v>
      </c>
    </row>
    <row r="23" spans="2:17" s="13" customFormat="1" ht="12.95" customHeight="1">
      <c r="B23" s="26" t="s">
        <v>109</v>
      </c>
      <c r="C23" s="27" t="s">
        <v>160</v>
      </c>
      <c r="D23" s="28">
        <v>3564</v>
      </c>
      <c r="E23" s="28">
        <v>74.400000000000006</v>
      </c>
      <c r="F23" s="28">
        <f t="shared" si="4"/>
        <v>2651.6160000000004</v>
      </c>
      <c r="G23" s="27">
        <v>8.7739726027397253</v>
      </c>
      <c r="H23" s="31">
        <f t="shared" si="5"/>
        <v>285.8902770524511</v>
      </c>
      <c r="I23" s="32" t="str">
        <f t="shared" si="6"/>
        <v>202</v>
      </c>
      <c r="J23" s="30">
        <f t="shared" si="0"/>
        <v>41.529840124975792</v>
      </c>
      <c r="K23" s="27" t="str">
        <f t="shared" si="1"/>
        <v>2</v>
      </c>
      <c r="L23" s="31">
        <f t="shared" si="2"/>
        <v>2.8</v>
      </c>
      <c r="M23" s="32" t="str">
        <f t="shared" si="3"/>
        <v>D</v>
      </c>
      <c r="N23" s="39">
        <f>IF(M23="E",Resumo!$G$7,IF(M23="D",Resumo!$F$7,IF(M23="C",Resumo!$E$7,IF(M23="B",Resumo!$D$7,IF(M23="A",Resumo!$C$7)))))</f>
        <v>0.92500000000000004</v>
      </c>
      <c r="O23" s="27">
        <f>Resumo!$C$4*Geral!G23*86400*365/1000</f>
        <v>5810.616</v>
      </c>
      <c r="P23" s="39">
        <f t="shared" si="7"/>
        <v>5374.8198000000002</v>
      </c>
      <c r="Q23" s="26" t="s">
        <v>187</v>
      </c>
    </row>
    <row r="24" spans="2:17" s="13" customFormat="1" ht="12.95" customHeight="1">
      <c r="B24" s="26" t="s">
        <v>25</v>
      </c>
      <c r="C24" s="27" t="s">
        <v>157</v>
      </c>
      <c r="D24" s="28">
        <v>4628</v>
      </c>
      <c r="E24" s="28">
        <v>40.200000000000003</v>
      </c>
      <c r="F24" s="28">
        <f t="shared" si="4"/>
        <v>1860.4560000000001</v>
      </c>
      <c r="G24" s="27">
        <v>7.7730898021308974</v>
      </c>
      <c r="H24" s="31">
        <f t="shared" si="5"/>
        <v>360.98405923284912</v>
      </c>
      <c r="I24" s="32" t="str">
        <f t="shared" si="6"/>
        <v>202</v>
      </c>
      <c r="J24" s="30">
        <f t="shared" si="0"/>
        <v>78.704979818242137</v>
      </c>
      <c r="K24" s="27" t="str">
        <f t="shared" si="1"/>
        <v>0</v>
      </c>
      <c r="L24" s="31">
        <f t="shared" si="2"/>
        <v>1</v>
      </c>
      <c r="M24" s="32" t="str">
        <f t="shared" si="3"/>
        <v>E</v>
      </c>
      <c r="N24" s="39">
        <f>IF(M24="E",Resumo!$G$7,IF(M24="D",Resumo!$F$7,IF(M24="C",Resumo!$E$7,IF(M24="B",Resumo!$D$7,IF(M24="A",Resumo!$C$7)))))</f>
        <v>1</v>
      </c>
      <c r="O24" s="27">
        <f>Resumo!$C$4*Geral!G24*86400*365/1000</f>
        <v>5147.7753599999996</v>
      </c>
      <c r="P24" s="39">
        <f t="shared" si="7"/>
        <v>5147.7753599999996</v>
      </c>
      <c r="Q24" s="26" t="s">
        <v>188</v>
      </c>
    </row>
    <row r="25" spans="2:17" s="13" customFormat="1" ht="12.95" customHeight="1">
      <c r="B25" s="26" t="s">
        <v>110</v>
      </c>
      <c r="C25" s="27" t="s">
        <v>160</v>
      </c>
      <c r="D25" s="28">
        <v>4195</v>
      </c>
      <c r="E25" s="28">
        <v>56</v>
      </c>
      <c r="F25" s="28">
        <f t="shared" si="4"/>
        <v>2349.1999999999998</v>
      </c>
      <c r="G25" s="27">
        <v>5.6404109589041092</v>
      </c>
      <c r="H25" s="31">
        <f t="shared" si="5"/>
        <v>207.44572912026013</v>
      </c>
      <c r="I25" s="32" t="str">
        <f t="shared" si="6"/>
        <v>202</v>
      </c>
      <c r="J25" s="30">
        <f t="shared" si="0"/>
        <v>2.6959055050792697</v>
      </c>
      <c r="K25" s="27" t="str">
        <f t="shared" si="1"/>
        <v>6</v>
      </c>
      <c r="L25" s="31">
        <f t="shared" si="2"/>
        <v>6.4</v>
      </c>
      <c r="M25" s="32" t="str">
        <f t="shared" si="3"/>
        <v>B</v>
      </c>
      <c r="N25" s="39">
        <f>IF(M25="E",Resumo!$G$7,IF(M25="D",Resumo!$F$7,IF(M25="C",Resumo!$E$7,IF(M25="B",Resumo!$D$7,IF(M25="A",Resumo!$C$7)))))</f>
        <v>0.77500000000000002</v>
      </c>
      <c r="O25" s="27">
        <f>Resumo!$C$4*Geral!G25*86400*365/1000</f>
        <v>3735.3959999999997</v>
      </c>
      <c r="P25" s="39">
        <f t="shared" si="7"/>
        <v>2894.9319</v>
      </c>
      <c r="Q25" s="26" t="s">
        <v>163</v>
      </c>
    </row>
    <row r="26" spans="2:17" s="13" customFormat="1" ht="12.95" customHeight="1">
      <c r="B26" s="26" t="s">
        <v>26</v>
      </c>
      <c r="C26" s="27" t="s">
        <v>157</v>
      </c>
      <c r="D26" s="28">
        <v>4755</v>
      </c>
      <c r="E26" s="31">
        <v>44.8</v>
      </c>
      <c r="F26" s="28">
        <f t="shared" si="4"/>
        <v>2130.2399999999998</v>
      </c>
      <c r="G26" s="27">
        <v>5.0136986301369859</v>
      </c>
      <c r="H26" s="31">
        <f t="shared" si="5"/>
        <v>203.34965151524506</v>
      </c>
      <c r="I26" s="32" t="str">
        <f t="shared" si="6"/>
        <v>202</v>
      </c>
      <c r="J26" s="30">
        <f t="shared" si="0"/>
        <v>0.66814431447775102</v>
      </c>
      <c r="K26" s="27" t="str">
        <f t="shared" si="1"/>
        <v>6</v>
      </c>
      <c r="L26" s="31">
        <f t="shared" si="2"/>
        <v>6.4</v>
      </c>
      <c r="M26" s="32" t="str">
        <f t="shared" si="3"/>
        <v>B</v>
      </c>
      <c r="N26" s="39">
        <f>IF(M26="E",Resumo!$G$7,IF(M26="D",Resumo!$F$7,IF(M26="C",Resumo!$E$7,IF(M26="B",Resumo!$D$7,IF(M26="A",Resumo!$C$7)))))</f>
        <v>0.77500000000000002</v>
      </c>
      <c r="O26" s="27">
        <f>Resumo!$C$4*Geral!G26*86400*365/1000</f>
        <v>3320.3519999999999</v>
      </c>
      <c r="P26" s="39">
        <f t="shared" si="7"/>
        <v>2573.2728000000002</v>
      </c>
      <c r="Q26" s="26" t="s">
        <v>189</v>
      </c>
    </row>
    <row r="27" spans="2:17" s="13" customFormat="1" ht="12.95" customHeight="1">
      <c r="B27" s="26" t="s">
        <v>27</v>
      </c>
      <c r="C27" s="27" t="s">
        <v>157</v>
      </c>
      <c r="D27" s="28">
        <v>9030</v>
      </c>
      <c r="E27" s="28">
        <v>41.8</v>
      </c>
      <c r="F27" s="28">
        <f t="shared" si="4"/>
        <v>3774.54</v>
      </c>
      <c r="G27" s="27">
        <v>10.027397260273972</v>
      </c>
      <c r="H27" s="31">
        <f t="shared" si="5"/>
        <v>229.52919383227393</v>
      </c>
      <c r="I27" s="32" t="str">
        <f t="shared" si="6"/>
        <v>202</v>
      </c>
      <c r="J27" s="30">
        <f t="shared" si="0"/>
        <v>13.628313778353432</v>
      </c>
      <c r="K27" s="27" t="str">
        <f t="shared" si="1"/>
        <v>6</v>
      </c>
      <c r="L27" s="31">
        <f t="shared" si="2"/>
        <v>6.4</v>
      </c>
      <c r="M27" s="32" t="str">
        <f t="shared" si="3"/>
        <v>B</v>
      </c>
      <c r="N27" s="39">
        <f>IF(M27="E",Resumo!$G$7,IF(M27="D",Resumo!$F$7,IF(M27="C",Resumo!$E$7,IF(M27="B",Resumo!$D$7,IF(M27="A",Resumo!$C$7)))))</f>
        <v>0.77500000000000002</v>
      </c>
      <c r="O27" s="27">
        <f>Resumo!$C$4*Geral!G27*86400*365/1000</f>
        <v>6640.7039999999997</v>
      </c>
      <c r="P27" s="39">
        <f t="shared" si="7"/>
        <v>5146.5456000000004</v>
      </c>
      <c r="Q27" s="26" t="s">
        <v>182</v>
      </c>
    </row>
    <row r="28" spans="2:17" s="13" customFormat="1" ht="12.95" customHeight="1">
      <c r="B28" s="26" t="s">
        <v>70</v>
      </c>
      <c r="C28" s="27" t="s">
        <v>158</v>
      </c>
      <c r="D28" s="28">
        <v>85239</v>
      </c>
      <c r="E28" s="28">
        <v>82.7</v>
      </c>
      <c r="F28" s="28">
        <f t="shared" si="4"/>
        <v>70492.652999999991</v>
      </c>
      <c r="G28" s="27">
        <v>265.78312785388124</v>
      </c>
      <c r="H28" s="31">
        <f t="shared" si="5"/>
        <v>325.75965393975656</v>
      </c>
      <c r="I28" s="32" t="str">
        <f t="shared" si="6"/>
        <v>242</v>
      </c>
      <c r="J28" s="30">
        <f t="shared" si="0"/>
        <v>34.611427247833291</v>
      </c>
      <c r="K28" s="27" t="str">
        <f t="shared" si="1"/>
        <v>4</v>
      </c>
      <c r="L28" s="31">
        <f t="shared" si="2"/>
        <v>4.5999999999999996</v>
      </c>
      <c r="M28" s="32" t="str">
        <f t="shared" si="3"/>
        <v>C</v>
      </c>
      <c r="N28" s="39">
        <f>IF(M28="E",Resumo!$G$7,IF(M28="D",Resumo!$F$7,IF(M28="C",Resumo!$E$7,IF(M28="B",Resumo!$D$7,IF(M28="A",Resumo!$C$7)))))</f>
        <v>0.85</v>
      </c>
      <c r="O28" s="27">
        <f>Resumo!$C$4*Geral!G28*86400*365/1000</f>
        <v>176016.47111999997</v>
      </c>
      <c r="P28" s="39">
        <f t="shared" si="7"/>
        <v>149614.00045199998</v>
      </c>
      <c r="Q28" s="26" t="s">
        <v>182</v>
      </c>
    </row>
    <row r="29" spans="2:17" s="13" customFormat="1" ht="12.95" customHeight="1">
      <c r="B29" s="26" t="s">
        <v>90</v>
      </c>
      <c r="C29" s="27" t="s">
        <v>159</v>
      </c>
      <c r="D29" s="28">
        <v>2446</v>
      </c>
      <c r="E29" s="29">
        <v>100</v>
      </c>
      <c r="F29" s="28">
        <f t="shared" si="4"/>
        <v>2446</v>
      </c>
      <c r="G29" s="27">
        <v>3.7101369863013698</v>
      </c>
      <c r="H29" s="31">
        <f t="shared" si="5"/>
        <v>131.05308079167554</v>
      </c>
      <c r="I29" s="32" t="str">
        <f t="shared" si="6"/>
        <v>202</v>
      </c>
      <c r="J29" s="30">
        <f t="shared" si="0"/>
        <v>-35.122237231843791</v>
      </c>
      <c r="K29" s="27" t="str">
        <f t="shared" si="1"/>
        <v>8</v>
      </c>
      <c r="L29" s="31">
        <f t="shared" si="2"/>
        <v>8.1999999999999993</v>
      </c>
      <c r="M29" s="32" t="str">
        <f t="shared" si="3"/>
        <v>A</v>
      </c>
      <c r="N29" s="39">
        <f>IF(M29="E",Resumo!$G$7,IF(M29="D",Resumo!$F$7,IF(M29="C",Resumo!$E$7,IF(M29="B",Resumo!$D$7,IF(M29="A",Resumo!$C$7)))))</f>
        <v>0.7</v>
      </c>
      <c r="O29" s="27">
        <f>Resumo!$C$4*Geral!G29*86400*365/1000</f>
        <v>2457.0604800000006</v>
      </c>
      <c r="P29" s="39">
        <f t="shared" si="7"/>
        <v>1719.9423360000003</v>
      </c>
      <c r="Q29" s="26" t="s">
        <v>190</v>
      </c>
    </row>
    <row r="30" spans="2:17" s="13" customFormat="1" ht="12.95" customHeight="1">
      <c r="B30" s="26" t="s">
        <v>28</v>
      </c>
      <c r="C30" s="27" t="s">
        <v>157</v>
      </c>
      <c r="D30" s="28">
        <v>6547</v>
      </c>
      <c r="E30" s="28">
        <v>46</v>
      </c>
      <c r="F30" s="28">
        <f t="shared" si="4"/>
        <v>3011.62</v>
      </c>
      <c r="G30" s="27">
        <v>13.36986301369863</v>
      </c>
      <c r="H30" s="31">
        <f t="shared" si="5"/>
        <v>383.56637437112306</v>
      </c>
      <c r="I30" s="32" t="str">
        <f t="shared" si="6"/>
        <v>202</v>
      </c>
      <c r="J30" s="30">
        <f t="shared" si="0"/>
        <v>89.884343748080724</v>
      </c>
      <c r="K30" s="27" t="str">
        <f t="shared" si="1"/>
        <v>0</v>
      </c>
      <c r="L30" s="31">
        <f t="shared" si="2"/>
        <v>1</v>
      </c>
      <c r="M30" s="32" t="str">
        <f t="shared" si="3"/>
        <v>E</v>
      </c>
      <c r="N30" s="39">
        <f>IF(M30="E",Resumo!$G$7,IF(M30="D",Resumo!$F$7,IF(M30="C",Resumo!$E$7,IF(M30="B",Resumo!$D$7,IF(M30="A",Resumo!$C$7)))))</f>
        <v>1</v>
      </c>
      <c r="O30" s="27">
        <f>Resumo!$C$4*Geral!G30*86400*365/1000</f>
        <v>8854.2720000000008</v>
      </c>
      <c r="P30" s="39">
        <f t="shared" si="7"/>
        <v>8854.2720000000008</v>
      </c>
      <c r="Q30" s="26" t="s">
        <v>182</v>
      </c>
    </row>
    <row r="31" spans="2:17" s="13" customFormat="1" ht="12.95" customHeight="1">
      <c r="B31" s="26" t="s">
        <v>29</v>
      </c>
      <c r="C31" s="27" t="s">
        <v>157</v>
      </c>
      <c r="D31" s="28">
        <v>7054</v>
      </c>
      <c r="E31" s="28">
        <v>73.099999999999994</v>
      </c>
      <c r="F31" s="28">
        <f t="shared" si="4"/>
        <v>5156.4739999999993</v>
      </c>
      <c r="G31" s="27">
        <v>12.032876712328767</v>
      </c>
      <c r="H31" s="31">
        <f t="shared" si="5"/>
        <v>201.61849898694447</v>
      </c>
      <c r="I31" s="32" t="str">
        <f t="shared" si="6"/>
        <v>217</v>
      </c>
      <c r="J31" s="30">
        <f t="shared" si="0"/>
        <v>-7.088249314772133</v>
      </c>
      <c r="K31" s="27" t="str">
        <f t="shared" si="1"/>
        <v>7</v>
      </c>
      <c r="L31" s="31">
        <f t="shared" si="2"/>
        <v>7.3</v>
      </c>
      <c r="M31" s="32" t="str">
        <f t="shared" si="3"/>
        <v>B</v>
      </c>
      <c r="N31" s="39">
        <f>IF(M31="E",Resumo!$G$7,IF(M31="D",Resumo!$F$7,IF(M31="C",Resumo!$E$7,IF(M31="B",Resumo!$D$7,IF(M31="A",Resumo!$C$7)))))</f>
        <v>0.77500000000000002</v>
      </c>
      <c r="O31" s="27">
        <f>Resumo!$C$4*Geral!G31*86400*365/1000</f>
        <v>7968.8447999999989</v>
      </c>
      <c r="P31" s="39">
        <f t="shared" si="7"/>
        <v>6175.8547199999994</v>
      </c>
      <c r="Q31" s="26" t="s">
        <v>182</v>
      </c>
    </row>
    <row r="32" spans="2:17" s="13" customFormat="1" ht="12.95" customHeight="1">
      <c r="B32" s="27" t="s">
        <v>4</v>
      </c>
      <c r="C32" s="27" t="s">
        <v>238</v>
      </c>
      <c r="D32" s="31">
        <v>111788</v>
      </c>
      <c r="E32" s="31">
        <v>91.4</v>
      </c>
      <c r="F32" s="28">
        <f t="shared" si="4"/>
        <v>102174.23200000002</v>
      </c>
      <c r="G32" s="32">
        <v>242.72707762557076</v>
      </c>
      <c r="H32" s="31">
        <f t="shared" si="5"/>
        <v>205.25350762459666</v>
      </c>
      <c r="I32" s="32" t="str">
        <f t="shared" si="6"/>
        <v>239</v>
      </c>
      <c r="J32" s="30">
        <f t="shared" si="0"/>
        <v>-14.11987128677964</v>
      </c>
      <c r="K32" s="27" t="str">
        <f t="shared" si="1"/>
        <v>7</v>
      </c>
      <c r="L32" s="31">
        <f t="shared" si="2"/>
        <v>7.3</v>
      </c>
      <c r="M32" s="32" t="str">
        <f t="shared" si="3"/>
        <v>B</v>
      </c>
      <c r="N32" s="39">
        <f>IF(M32="E",Resumo!$G$7,IF(M32="D",Resumo!$F$7,IF(M32="C",Resumo!$E$7,IF(M32="B",Resumo!$D$7,IF(M32="A",Resumo!$C$7)))))</f>
        <v>0.77500000000000002</v>
      </c>
      <c r="O32" s="27">
        <f>Resumo!$C$4*Geral!G32*86400*365/1000</f>
        <v>160747.46351999999</v>
      </c>
      <c r="P32" s="39">
        <f t="shared" si="7"/>
        <v>124579.28422799999</v>
      </c>
      <c r="Q32" s="27" t="s">
        <v>191</v>
      </c>
    </row>
    <row r="33" spans="2:17" s="13" customFormat="1" ht="12.95" customHeight="1">
      <c r="B33" s="26" t="s">
        <v>111</v>
      </c>
      <c r="C33" s="27" t="s">
        <v>160</v>
      </c>
      <c r="D33" s="28">
        <v>9024</v>
      </c>
      <c r="E33" s="28">
        <v>42.3</v>
      </c>
      <c r="F33" s="28">
        <f t="shared" si="4"/>
        <v>3817.1519999999996</v>
      </c>
      <c r="G33" s="27">
        <v>22.609905314561136</v>
      </c>
      <c r="H33" s="31">
        <f t="shared" si="5"/>
        <v>511.76788851428563</v>
      </c>
      <c r="I33" s="32" t="str">
        <f t="shared" si="6"/>
        <v>202</v>
      </c>
      <c r="J33" s="30">
        <f t="shared" si="0"/>
        <v>153.35043985855725</v>
      </c>
      <c r="K33" s="27" t="str">
        <f t="shared" si="1"/>
        <v>0</v>
      </c>
      <c r="L33" s="31">
        <f t="shared" si="2"/>
        <v>1</v>
      </c>
      <c r="M33" s="32" t="str">
        <f t="shared" si="3"/>
        <v>E</v>
      </c>
      <c r="N33" s="39">
        <f>IF(M33="E",Resumo!$G$7,IF(M33="D",Resumo!$F$7,IF(M33="C",Resumo!$E$7,IF(M33="B",Resumo!$D$7,IF(M33="A",Resumo!$C$7)))))</f>
        <v>1</v>
      </c>
      <c r="O33" s="27">
        <f>Resumo!$C$4*Geral!G33*86400*365/1000</f>
        <v>14973.545454000001</v>
      </c>
      <c r="P33" s="39">
        <f t="shared" si="7"/>
        <v>14973.545454000001</v>
      </c>
      <c r="Q33" s="26" t="s">
        <v>182</v>
      </c>
    </row>
    <row r="34" spans="2:17" s="13" customFormat="1" ht="12.95" customHeight="1">
      <c r="B34" s="26" t="s">
        <v>91</v>
      </c>
      <c r="C34" s="27" t="s">
        <v>159</v>
      </c>
      <c r="D34" s="28">
        <v>17908</v>
      </c>
      <c r="E34" s="28">
        <v>67.5</v>
      </c>
      <c r="F34" s="28">
        <f t="shared" si="4"/>
        <v>12087.9</v>
      </c>
      <c r="G34" s="27">
        <v>46.15</v>
      </c>
      <c r="H34" s="31">
        <f t="shared" si="5"/>
        <v>329.86374804556624</v>
      </c>
      <c r="I34" s="32" t="str">
        <f t="shared" si="6"/>
        <v>217</v>
      </c>
      <c r="J34" s="30">
        <f t="shared" si="0"/>
        <v>52.010943799800117</v>
      </c>
      <c r="K34" s="27" t="str">
        <f t="shared" si="1"/>
        <v>2</v>
      </c>
      <c r="L34" s="31">
        <f t="shared" si="2"/>
        <v>2.8</v>
      </c>
      <c r="M34" s="32" t="str">
        <f t="shared" si="3"/>
        <v>D</v>
      </c>
      <c r="N34" s="39">
        <f>IF(M34="E",Resumo!$G$7,IF(M34="D",Resumo!$F$7,IF(M34="C",Resumo!$E$7,IF(M34="B",Resumo!$D$7,IF(M34="A",Resumo!$C$7)))))</f>
        <v>0.92500000000000004</v>
      </c>
      <c r="O34" s="27">
        <f>Resumo!$C$4*Geral!G34*86400*365/1000</f>
        <v>30563.114400000006</v>
      </c>
      <c r="P34" s="39">
        <f t="shared" si="7"/>
        <v>28270.880820000006</v>
      </c>
      <c r="Q34" s="26" t="s">
        <v>182</v>
      </c>
    </row>
    <row r="35" spans="2:17" s="13" customFormat="1" ht="12.95" customHeight="1">
      <c r="B35" s="26" t="s">
        <v>92</v>
      </c>
      <c r="C35" s="27" t="s">
        <v>159</v>
      </c>
      <c r="D35" s="28">
        <v>4943</v>
      </c>
      <c r="E35" s="28">
        <v>69.7</v>
      </c>
      <c r="F35" s="28">
        <f t="shared" si="4"/>
        <v>3445.2710000000002</v>
      </c>
      <c r="G35" s="27">
        <v>0.46423135464231352</v>
      </c>
      <c r="H35" s="31">
        <f t="shared" si="5"/>
        <v>11.641925712402852</v>
      </c>
      <c r="I35" s="32" t="str">
        <f t="shared" si="6"/>
        <v>202</v>
      </c>
      <c r="J35" s="30">
        <f t="shared" ref="J35:J66" si="8">((H35-I35)/I35)*100</f>
        <v>-94.236670439404534</v>
      </c>
      <c r="K35" s="27" t="str">
        <f t="shared" ref="K35:K66" si="9">IF(AND(J35&lt;-60.1),"10",IF(AND((J35&gt;-60),(J35&lt;-40.1)),"9",IF(AND((J35&gt;-40),(J35&lt;-20.1)),"8",IF(AND((J35&gt;-20),(J35&lt;0)),"7",IF(AND((J35&gt;0.1),(J35&lt;20)),"6",IF(AND((J35&gt;20.1),(J35&lt;40)),"4",IF(AND((J35&gt;40.1),(J35&lt;60)),"2",IF(AND(J35&gt;60.1),"0"))))))))</f>
        <v>10</v>
      </c>
      <c r="L35" s="31">
        <f t="shared" ref="L35:L66" si="10">(0.1*10)+(0.9*K35)</f>
        <v>10</v>
      </c>
      <c r="M35" s="32" t="str">
        <f t="shared" ref="M35:M66" si="11">IF(AND((L35&gt;8),(L35&lt;10.1)),"A",IF(AND((L35&gt;6),(L35&lt;8)),"B",IF(AND((L35&gt;4),(L35&lt;6)),"C",IF(AND((L35&gt;2),(L35&lt;4)),"D",IF(AND((L35&gt;0),(L35&lt;2)),"E")))))</f>
        <v>A</v>
      </c>
      <c r="N35" s="39">
        <f>IF(M35="E",Resumo!$G$7,IF(M35="D",Resumo!$F$7,IF(M35="C",Resumo!$E$7,IF(M35="B",Resumo!$D$7,IF(M35="A",Resumo!$C$7)))))</f>
        <v>0.7</v>
      </c>
      <c r="O35" s="27">
        <f>Resumo!$C$4*Geral!G35*86400*365/1000</f>
        <v>307.44</v>
      </c>
      <c r="P35" s="39">
        <f t="shared" si="7"/>
        <v>215.208</v>
      </c>
      <c r="Q35" s="26" t="s">
        <v>192</v>
      </c>
    </row>
    <row r="36" spans="2:17" s="13" customFormat="1" ht="12.95" customHeight="1">
      <c r="B36" s="26" t="s">
        <v>11</v>
      </c>
      <c r="C36" s="27" t="s">
        <v>160</v>
      </c>
      <c r="D36" s="28">
        <v>22242</v>
      </c>
      <c r="E36" s="31">
        <v>85.4</v>
      </c>
      <c r="F36" s="28">
        <f t="shared" si="4"/>
        <v>18994.668000000001</v>
      </c>
      <c r="G36" s="27">
        <v>46.307077625570777</v>
      </c>
      <c r="H36" s="31">
        <f t="shared" si="5"/>
        <v>210.63445314492017</v>
      </c>
      <c r="I36" s="32" t="str">
        <f t="shared" si="6"/>
        <v>217</v>
      </c>
      <c r="J36" s="30">
        <f t="shared" si="8"/>
        <v>-2.9334317304515336</v>
      </c>
      <c r="K36" s="27" t="str">
        <f t="shared" si="9"/>
        <v>7</v>
      </c>
      <c r="L36" s="31">
        <f t="shared" si="10"/>
        <v>7.3</v>
      </c>
      <c r="M36" s="32" t="str">
        <f t="shared" si="11"/>
        <v>B</v>
      </c>
      <c r="N36" s="39">
        <f>IF(M36="E",Resumo!$G$7,IF(M36="D",Resumo!$F$7,IF(M36="C",Resumo!$E$7,IF(M36="B",Resumo!$D$7,IF(M36="A",Resumo!$C$7)))))</f>
        <v>0.77500000000000002</v>
      </c>
      <c r="O36" s="27">
        <f>Resumo!$C$4*Geral!G36*86400*365/1000</f>
        <v>30667.140000000003</v>
      </c>
      <c r="P36" s="39">
        <f t="shared" si="7"/>
        <v>23767.033500000001</v>
      </c>
      <c r="Q36" s="26" t="s">
        <v>222</v>
      </c>
    </row>
    <row r="37" spans="2:17" s="13" customFormat="1" ht="12.95" customHeight="1">
      <c r="B37" s="26" t="s">
        <v>112</v>
      </c>
      <c r="C37" s="27" t="s">
        <v>160</v>
      </c>
      <c r="D37" s="28">
        <v>10270</v>
      </c>
      <c r="E37" s="28">
        <v>50.4</v>
      </c>
      <c r="F37" s="28">
        <f t="shared" si="4"/>
        <v>5176.08</v>
      </c>
      <c r="G37" s="27">
        <v>18.450410958904108</v>
      </c>
      <c r="H37" s="31">
        <f t="shared" si="5"/>
        <v>307.97737029746736</v>
      </c>
      <c r="I37" s="32" t="str">
        <f t="shared" si="6"/>
        <v>217</v>
      </c>
      <c r="J37" s="30">
        <f t="shared" si="8"/>
        <v>41.925055436620902</v>
      </c>
      <c r="K37" s="27" t="str">
        <f t="shared" si="9"/>
        <v>2</v>
      </c>
      <c r="L37" s="31">
        <f t="shared" si="10"/>
        <v>2.8</v>
      </c>
      <c r="M37" s="32" t="str">
        <f t="shared" si="11"/>
        <v>D</v>
      </c>
      <c r="N37" s="39">
        <f>IF(M37="E",Resumo!$G$7,IF(M37="D",Resumo!$F$7,IF(M37="C",Resumo!$E$7,IF(M37="B",Resumo!$D$7,IF(M37="A",Resumo!$C$7)))))</f>
        <v>0.92500000000000004</v>
      </c>
      <c r="O37" s="27">
        <f>Resumo!$C$4*Geral!G37*86400*365/1000</f>
        <v>12218.895359999999</v>
      </c>
      <c r="P37" s="39">
        <f t="shared" si="7"/>
        <v>11302.478207999999</v>
      </c>
      <c r="Q37" s="26" t="s">
        <v>193</v>
      </c>
    </row>
    <row r="38" spans="2:17" s="13" customFormat="1" ht="12.95" customHeight="1">
      <c r="B38" s="26" t="s">
        <v>30</v>
      </c>
      <c r="C38" s="27" t="s">
        <v>157</v>
      </c>
      <c r="D38" s="28">
        <v>3127</v>
      </c>
      <c r="E38" s="28">
        <v>65.2</v>
      </c>
      <c r="F38" s="28">
        <f t="shared" si="4"/>
        <v>2038.8040000000003</v>
      </c>
      <c r="G38" s="27">
        <v>7.4202739726027396</v>
      </c>
      <c r="H38" s="31">
        <f t="shared" si="5"/>
        <v>314.4547838992255</v>
      </c>
      <c r="I38" s="32" t="str">
        <f t="shared" si="6"/>
        <v>202</v>
      </c>
      <c r="J38" s="30">
        <f t="shared" si="8"/>
        <v>55.670685098626485</v>
      </c>
      <c r="K38" s="27" t="str">
        <f t="shared" si="9"/>
        <v>2</v>
      </c>
      <c r="L38" s="31">
        <f t="shared" si="10"/>
        <v>2.8</v>
      </c>
      <c r="M38" s="32" t="str">
        <f t="shared" si="11"/>
        <v>D</v>
      </c>
      <c r="N38" s="39">
        <f>IF(M38="E",Resumo!$G$7,IF(M38="D",Resumo!$F$7,IF(M38="C",Resumo!$E$7,IF(M38="B",Resumo!$D$7,IF(M38="A",Resumo!$C$7)))))</f>
        <v>0.92500000000000004</v>
      </c>
      <c r="O38" s="27">
        <f>Resumo!$C$4*Geral!G38*86400*365/1000</f>
        <v>4914.1209600000011</v>
      </c>
      <c r="P38" s="39">
        <f t="shared" si="7"/>
        <v>4545.5618880000011</v>
      </c>
      <c r="Q38" s="26" t="s">
        <v>194</v>
      </c>
    </row>
    <row r="39" spans="2:17" s="13" customFormat="1" ht="12.95" customHeight="1">
      <c r="B39" s="26" t="s">
        <v>113</v>
      </c>
      <c r="C39" s="27" t="s">
        <v>160</v>
      </c>
      <c r="D39" s="28">
        <v>4680</v>
      </c>
      <c r="E39" s="28">
        <v>19.2</v>
      </c>
      <c r="F39" s="28">
        <f t="shared" si="4"/>
        <v>898.56</v>
      </c>
      <c r="G39" s="27">
        <v>2.2561643835616434</v>
      </c>
      <c r="H39" s="31">
        <f t="shared" si="5"/>
        <v>216.93888303477343</v>
      </c>
      <c r="I39" s="32" t="str">
        <f t="shared" si="6"/>
        <v>202</v>
      </c>
      <c r="J39" s="30">
        <f t="shared" si="8"/>
        <v>7.3954866508779329</v>
      </c>
      <c r="K39" s="27" t="str">
        <f t="shared" si="9"/>
        <v>6</v>
      </c>
      <c r="L39" s="31">
        <f t="shared" si="10"/>
        <v>6.4</v>
      </c>
      <c r="M39" s="32" t="str">
        <f t="shared" si="11"/>
        <v>B</v>
      </c>
      <c r="N39" s="39">
        <f>IF(M39="E",Resumo!$G$7,IF(M39="D",Resumo!$F$7,IF(M39="C",Resumo!$E$7,IF(M39="B",Resumo!$D$7,IF(M39="A",Resumo!$C$7)))))</f>
        <v>0.77500000000000002</v>
      </c>
      <c r="O39" s="27">
        <f>Resumo!$C$4*Geral!G39*86400*365/1000</f>
        <v>1494.1583999999996</v>
      </c>
      <c r="P39" s="39">
        <f t="shared" si="7"/>
        <v>1157.9727599999997</v>
      </c>
      <c r="Q39" s="26" t="s">
        <v>182</v>
      </c>
    </row>
    <row r="40" spans="2:17" s="13" customFormat="1" ht="12.95" customHeight="1">
      <c r="B40" s="26" t="s">
        <v>12</v>
      </c>
      <c r="C40" s="27" t="s">
        <v>157</v>
      </c>
      <c r="D40" s="31">
        <v>3015</v>
      </c>
      <c r="E40" s="31">
        <v>46.1</v>
      </c>
      <c r="F40" s="28">
        <f t="shared" si="4"/>
        <v>1389.915</v>
      </c>
      <c r="G40" s="27">
        <v>9.6263013698630129</v>
      </c>
      <c r="H40" s="31">
        <f t="shared" si="5"/>
        <v>598.39086444578572</v>
      </c>
      <c r="I40" s="32" t="str">
        <f t="shared" si="6"/>
        <v>202</v>
      </c>
      <c r="J40" s="30">
        <f t="shared" si="8"/>
        <v>196.23310121078501</v>
      </c>
      <c r="K40" s="27" t="str">
        <f t="shared" si="9"/>
        <v>0</v>
      </c>
      <c r="L40" s="31">
        <f t="shared" si="10"/>
        <v>1</v>
      </c>
      <c r="M40" s="32" t="str">
        <f t="shared" si="11"/>
        <v>E</v>
      </c>
      <c r="N40" s="39">
        <f>IF(M40="E",Resumo!$G$7,IF(M40="D",Resumo!$F$7,IF(M40="C",Resumo!$E$7,IF(M40="B",Resumo!$D$7,IF(M40="A",Resumo!$C$7)))))</f>
        <v>1</v>
      </c>
      <c r="O40" s="27">
        <f>Resumo!$C$4*Geral!G40*86400*365/1000</f>
        <v>6375.0758399999995</v>
      </c>
      <c r="P40" s="39">
        <f t="shared" si="7"/>
        <v>6375.0758399999995</v>
      </c>
      <c r="Q40" s="26" t="s">
        <v>195</v>
      </c>
    </row>
    <row r="41" spans="2:17" s="13" customFormat="1" ht="12.95" customHeight="1">
      <c r="B41" s="26" t="s">
        <v>71</v>
      </c>
      <c r="C41" s="27" t="s">
        <v>158</v>
      </c>
      <c r="D41" s="28">
        <v>8739</v>
      </c>
      <c r="E41" s="31">
        <v>70.5</v>
      </c>
      <c r="F41" s="28">
        <f t="shared" si="4"/>
        <v>6160.9949999999999</v>
      </c>
      <c r="G41" s="27">
        <v>16.043835616438358</v>
      </c>
      <c r="H41" s="31">
        <f t="shared" si="5"/>
        <v>224.99407924536121</v>
      </c>
      <c r="I41" s="32" t="str">
        <f t="shared" si="6"/>
        <v>217</v>
      </c>
      <c r="J41" s="30">
        <f t="shared" si="8"/>
        <v>3.6839074863415702</v>
      </c>
      <c r="K41" s="27" t="str">
        <f t="shared" si="9"/>
        <v>6</v>
      </c>
      <c r="L41" s="31">
        <f t="shared" si="10"/>
        <v>6.4</v>
      </c>
      <c r="M41" s="32" t="str">
        <f t="shared" si="11"/>
        <v>B</v>
      </c>
      <c r="N41" s="39">
        <f>IF(M41="E",Resumo!$G$7,IF(M41="D",Resumo!$F$7,IF(M41="C",Resumo!$E$7,IF(M41="B",Resumo!$D$7,IF(M41="A",Resumo!$C$7)))))</f>
        <v>0.77500000000000002</v>
      </c>
      <c r="O41" s="27">
        <f>Resumo!$C$4*Geral!G41*86400*365/1000</f>
        <v>10625.126400000003</v>
      </c>
      <c r="P41" s="39">
        <f t="shared" si="7"/>
        <v>8234.4729600000028</v>
      </c>
      <c r="Q41" s="26" t="s">
        <v>182</v>
      </c>
    </row>
    <row r="42" spans="2:17" s="13" customFormat="1" ht="12.95" customHeight="1">
      <c r="B42" s="26" t="s">
        <v>31</v>
      </c>
      <c r="C42" s="27" t="s">
        <v>157</v>
      </c>
      <c r="D42" s="28">
        <v>3293</v>
      </c>
      <c r="E42" s="28">
        <v>66</v>
      </c>
      <c r="F42" s="28">
        <f t="shared" si="4"/>
        <v>2173.38</v>
      </c>
      <c r="G42" s="27">
        <v>6.6849315068493151</v>
      </c>
      <c r="H42" s="31">
        <f t="shared" si="5"/>
        <v>265.75107997302854</v>
      </c>
      <c r="I42" s="32" t="str">
        <f t="shared" si="6"/>
        <v>202</v>
      </c>
      <c r="J42" s="30">
        <f t="shared" si="8"/>
        <v>31.559940580707195</v>
      </c>
      <c r="K42" s="27" t="str">
        <f t="shared" si="9"/>
        <v>4</v>
      </c>
      <c r="L42" s="31">
        <f t="shared" si="10"/>
        <v>4.5999999999999996</v>
      </c>
      <c r="M42" s="32" t="str">
        <f t="shared" si="11"/>
        <v>C</v>
      </c>
      <c r="N42" s="39">
        <f>IF(M42="E",Resumo!$G$7,IF(M42="D",Resumo!$F$7,IF(M42="C",Resumo!$E$7,IF(M42="B",Resumo!$D$7,IF(M42="A",Resumo!$C$7)))))</f>
        <v>0.85</v>
      </c>
      <c r="O42" s="27">
        <f>Resumo!$C$4*Geral!G42*86400*365/1000</f>
        <v>4427.1360000000004</v>
      </c>
      <c r="P42" s="39">
        <f t="shared" si="7"/>
        <v>3763.0656000000004</v>
      </c>
      <c r="Q42" s="26" t="s">
        <v>182</v>
      </c>
    </row>
    <row r="43" spans="2:17" s="13" customFormat="1" ht="12.95" customHeight="1">
      <c r="B43" s="26" t="s">
        <v>114</v>
      </c>
      <c r="C43" s="27" t="s">
        <v>160</v>
      </c>
      <c r="D43" s="28">
        <v>4937</v>
      </c>
      <c r="E43" s="28">
        <v>83.2</v>
      </c>
      <c r="F43" s="28">
        <f t="shared" si="4"/>
        <v>4107.5839999999998</v>
      </c>
      <c r="G43" s="27">
        <v>20.522739726027396</v>
      </c>
      <c r="H43" s="31">
        <f t="shared" si="5"/>
        <v>431.68069413279608</v>
      </c>
      <c r="I43" s="32" t="str">
        <f t="shared" si="6"/>
        <v>202</v>
      </c>
      <c r="J43" s="30">
        <f t="shared" si="8"/>
        <v>113.70331392712679</v>
      </c>
      <c r="K43" s="27" t="str">
        <f t="shared" si="9"/>
        <v>0</v>
      </c>
      <c r="L43" s="31">
        <f t="shared" si="10"/>
        <v>1</v>
      </c>
      <c r="M43" s="32" t="str">
        <f t="shared" si="11"/>
        <v>E</v>
      </c>
      <c r="N43" s="39">
        <f>IF(M43="E",Resumo!$G$7,IF(M43="D",Resumo!$F$7,IF(M43="C",Resumo!$E$7,IF(M43="B",Resumo!$D$7,IF(M43="A",Resumo!$C$7)))))</f>
        <v>1</v>
      </c>
      <c r="O43" s="27">
        <f>Resumo!$C$4*Geral!G43*86400*365/1000</f>
        <v>13591.307520000002</v>
      </c>
      <c r="P43" s="39">
        <f t="shared" si="7"/>
        <v>13591.307520000002</v>
      </c>
      <c r="Q43" s="26" t="s">
        <v>196</v>
      </c>
    </row>
    <row r="44" spans="2:17" s="13" customFormat="1" ht="12.95" customHeight="1">
      <c r="B44" s="26" t="s">
        <v>138</v>
      </c>
      <c r="C44" s="27" t="s">
        <v>161</v>
      </c>
      <c r="D44" s="28">
        <v>5209</v>
      </c>
      <c r="E44" s="28">
        <v>88.4</v>
      </c>
      <c r="F44" s="28">
        <f t="shared" si="4"/>
        <v>4604.7560000000003</v>
      </c>
      <c r="G44" s="27">
        <v>30.082191780821915</v>
      </c>
      <c r="H44" s="31">
        <f t="shared" si="5"/>
        <v>564.43845664417688</v>
      </c>
      <c r="I44" s="32" t="str">
        <f t="shared" si="6"/>
        <v>202</v>
      </c>
      <c r="J44" s="30">
        <f t="shared" si="8"/>
        <v>179.42497853672123</v>
      </c>
      <c r="K44" s="27" t="str">
        <f t="shared" si="9"/>
        <v>0</v>
      </c>
      <c r="L44" s="31">
        <f t="shared" si="10"/>
        <v>1</v>
      </c>
      <c r="M44" s="32" t="str">
        <f t="shared" si="11"/>
        <v>E</v>
      </c>
      <c r="N44" s="39">
        <f>IF(M44="E",Resumo!$G$7,IF(M44="D",Resumo!$F$7,IF(M44="C",Resumo!$E$7,IF(M44="B",Resumo!$D$7,IF(M44="A",Resumo!$C$7)))))</f>
        <v>1</v>
      </c>
      <c r="O44" s="27">
        <f>Resumo!$C$4*Geral!G44*86400*365/1000</f>
        <v>19922.112000000001</v>
      </c>
      <c r="P44" s="39">
        <f t="shared" si="7"/>
        <v>19922.112000000001</v>
      </c>
      <c r="Q44" s="26" t="s">
        <v>182</v>
      </c>
    </row>
    <row r="45" spans="2:17" s="13" customFormat="1" ht="12.95" customHeight="1">
      <c r="B45" s="26" t="s">
        <v>93</v>
      </c>
      <c r="C45" s="27" t="s">
        <v>159</v>
      </c>
      <c r="D45" s="28">
        <v>4535</v>
      </c>
      <c r="E45" s="28">
        <v>64.400000000000006</v>
      </c>
      <c r="F45" s="28">
        <f t="shared" si="4"/>
        <v>2920.54</v>
      </c>
      <c r="G45" s="27">
        <v>8.0219178082191789</v>
      </c>
      <c r="H45" s="31">
        <f t="shared" si="5"/>
        <v>237.31696831070181</v>
      </c>
      <c r="I45" s="32" t="str">
        <f t="shared" si="6"/>
        <v>202</v>
      </c>
      <c r="J45" s="30">
        <f t="shared" si="8"/>
        <v>17.483647678565255</v>
      </c>
      <c r="K45" s="27" t="str">
        <f t="shared" si="9"/>
        <v>6</v>
      </c>
      <c r="L45" s="31">
        <f t="shared" si="10"/>
        <v>6.4</v>
      </c>
      <c r="M45" s="32" t="str">
        <f t="shared" si="11"/>
        <v>B</v>
      </c>
      <c r="N45" s="39">
        <f>IF(M45="E",Resumo!$G$7,IF(M45="D",Resumo!$F$7,IF(M45="C",Resumo!$E$7,IF(M45="B",Resumo!$D$7,IF(M45="A",Resumo!$C$7)))))</f>
        <v>0.77500000000000002</v>
      </c>
      <c r="O45" s="27">
        <f>Resumo!$C$4*Geral!G45*86400*365/1000</f>
        <v>5312.5632000000014</v>
      </c>
      <c r="P45" s="39">
        <f t="shared" si="7"/>
        <v>4117.2364800000014</v>
      </c>
      <c r="Q45" s="26" t="s">
        <v>182</v>
      </c>
    </row>
    <row r="46" spans="2:17" s="13" customFormat="1" ht="12.95" customHeight="1">
      <c r="B46" s="26" t="s">
        <v>72</v>
      </c>
      <c r="C46" s="27" t="s">
        <v>158</v>
      </c>
      <c r="D46" s="28">
        <v>5196</v>
      </c>
      <c r="E46" s="28">
        <v>78.099999999999994</v>
      </c>
      <c r="F46" s="28">
        <f t="shared" si="4"/>
        <v>4058.0759999999996</v>
      </c>
      <c r="G46" s="27">
        <v>12.576027397260273</v>
      </c>
      <c r="H46" s="31">
        <f t="shared" si="5"/>
        <v>267.75466184548725</v>
      </c>
      <c r="I46" s="32" t="str">
        <f t="shared" si="6"/>
        <v>202</v>
      </c>
      <c r="J46" s="30">
        <f t="shared" si="8"/>
        <v>32.551812794795673</v>
      </c>
      <c r="K46" s="27" t="str">
        <f t="shared" si="9"/>
        <v>4</v>
      </c>
      <c r="L46" s="31">
        <f t="shared" si="10"/>
        <v>4.5999999999999996</v>
      </c>
      <c r="M46" s="32" t="str">
        <f t="shared" si="11"/>
        <v>C</v>
      </c>
      <c r="N46" s="39">
        <f>IF(M46="E",Resumo!$G$7,IF(M46="D",Resumo!$F$7,IF(M46="C",Resumo!$E$7,IF(M46="B",Resumo!$D$7,IF(M46="A",Resumo!$C$7)))))</f>
        <v>0.85</v>
      </c>
      <c r="O46" s="27">
        <f>Resumo!$C$4*Geral!G46*86400*365/1000</f>
        <v>8328.5496000000003</v>
      </c>
      <c r="P46" s="39">
        <f t="shared" si="7"/>
        <v>7079.2671600000003</v>
      </c>
      <c r="Q46" s="26" t="s">
        <v>182</v>
      </c>
    </row>
    <row r="47" spans="2:17" s="13" customFormat="1" ht="12.95" customHeight="1">
      <c r="B47" s="26" t="s">
        <v>32</v>
      </c>
      <c r="C47" s="27" t="s">
        <v>157</v>
      </c>
      <c r="D47" s="28">
        <v>4462</v>
      </c>
      <c r="E47" s="28">
        <v>41.8</v>
      </c>
      <c r="F47" s="28">
        <f t="shared" si="4"/>
        <v>1865.1159999999998</v>
      </c>
      <c r="G47" s="27">
        <v>5.1599315068493148</v>
      </c>
      <c r="H47" s="31">
        <f t="shared" si="5"/>
        <v>239.02968083045818</v>
      </c>
      <c r="I47" s="32" t="str">
        <f t="shared" si="6"/>
        <v>202</v>
      </c>
      <c r="J47" s="30">
        <f t="shared" si="8"/>
        <v>18.331525163593156</v>
      </c>
      <c r="K47" s="27" t="str">
        <f t="shared" si="9"/>
        <v>6</v>
      </c>
      <c r="L47" s="31">
        <f t="shared" si="10"/>
        <v>6.4</v>
      </c>
      <c r="M47" s="32" t="str">
        <f t="shared" si="11"/>
        <v>B</v>
      </c>
      <c r="N47" s="39">
        <f>IF(M47="E",Resumo!$G$7,IF(M47="D",Resumo!$F$7,IF(M47="C",Resumo!$E$7,IF(M47="B",Resumo!$D$7,IF(M47="A",Resumo!$C$7)))))</f>
        <v>0.77500000000000002</v>
      </c>
      <c r="O47" s="27">
        <f>Resumo!$C$4*Geral!G47*86400*365/1000</f>
        <v>3417.1956</v>
      </c>
      <c r="P47" s="39">
        <f t="shared" si="7"/>
        <v>2648.3265900000001</v>
      </c>
      <c r="Q47" s="26" t="s">
        <v>182</v>
      </c>
    </row>
    <row r="48" spans="2:17" s="13" customFormat="1" ht="12.95" customHeight="1">
      <c r="B48" s="26" t="s">
        <v>151</v>
      </c>
      <c r="C48" s="27" t="s">
        <v>162</v>
      </c>
      <c r="D48" s="28">
        <v>7423</v>
      </c>
      <c r="E48" s="28">
        <v>31.5</v>
      </c>
      <c r="F48" s="28">
        <f t="shared" si="4"/>
        <v>2338.2449999999999</v>
      </c>
      <c r="G48" s="27">
        <v>6.6849315068493151</v>
      </c>
      <c r="H48" s="31">
        <f t="shared" si="5"/>
        <v>247.01350037818145</v>
      </c>
      <c r="I48" s="32" t="str">
        <f t="shared" si="6"/>
        <v>202</v>
      </c>
      <c r="J48" s="30">
        <f t="shared" si="8"/>
        <v>22.283911078307646</v>
      </c>
      <c r="K48" s="27" t="str">
        <f t="shared" si="9"/>
        <v>4</v>
      </c>
      <c r="L48" s="31">
        <f t="shared" si="10"/>
        <v>4.5999999999999996</v>
      </c>
      <c r="M48" s="32" t="str">
        <f t="shared" si="11"/>
        <v>C</v>
      </c>
      <c r="N48" s="39">
        <f>IF(M48="E",Resumo!$G$7,IF(M48="D",Resumo!$F$7,IF(M48="C",Resumo!$E$7,IF(M48="B",Resumo!$D$7,IF(M48="A",Resumo!$C$7)))))</f>
        <v>0.85</v>
      </c>
      <c r="O48" s="27">
        <f>Resumo!$C$4*Geral!G48*86400*365/1000</f>
        <v>4427.1360000000004</v>
      </c>
      <c r="P48" s="39">
        <f t="shared" si="7"/>
        <v>3763.0656000000004</v>
      </c>
      <c r="Q48" s="26" t="s">
        <v>182</v>
      </c>
    </row>
    <row r="49" spans="2:17" s="13" customFormat="1" ht="12.95" customHeight="1">
      <c r="B49" s="26" t="s">
        <v>139</v>
      </c>
      <c r="C49" s="27" t="s">
        <v>161</v>
      </c>
      <c r="D49" s="28">
        <v>10280</v>
      </c>
      <c r="E49" s="28">
        <v>78.900000000000006</v>
      </c>
      <c r="F49" s="28">
        <f t="shared" si="4"/>
        <v>8110.920000000001</v>
      </c>
      <c r="G49" s="27">
        <v>30.47697412480974</v>
      </c>
      <c r="H49" s="31">
        <f t="shared" si="5"/>
        <v>324.65004763745185</v>
      </c>
      <c r="I49" s="32" t="str">
        <f t="shared" si="6"/>
        <v>217</v>
      </c>
      <c r="J49" s="30">
        <f t="shared" si="8"/>
        <v>49.608316883618365</v>
      </c>
      <c r="K49" s="27" t="str">
        <f t="shared" si="9"/>
        <v>2</v>
      </c>
      <c r="L49" s="31">
        <f t="shared" si="10"/>
        <v>2.8</v>
      </c>
      <c r="M49" s="32" t="str">
        <f t="shared" si="11"/>
        <v>D</v>
      </c>
      <c r="N49" s="39">
        <f>IF(M49="E",Resumo!$G$7,IF(M49="D",Resumo!$F$7,IF(M49="C",Resumo!$E$7,IF(M49="B",Resumo!$D$7,IF(M49="A",Resumo!$C$7)))))</f>
        <v>0.92500000000000004</v>
      </c>
      <c r="O49" s="27">
        <f>Resumo!$C$4*Geral!G49*86400*365/1000</f>
        <v>20183.558976</v>
      </c>
      <c r="P49" s="39">
        <f t="shared" si="7"/>
        <v>18669.7920528</v>
      </c>
      <c r="Q49" s="26" t="s">
        <v>182</v>
      </c>
    </row>
    <row r="50" spans="2:17" s="13" customFormat="1" ht="12.95" customHeight="1">
      <c r="B50" s="26" t="s">
        <v>33</v>
      </c>
      <c r="C50" s="27" t="s">
        <v>157</v>
      </c>
      <c r="D50" s="28">
        <v>5175</v>
      </c>
      <c r="E50" s="28">
        <v>75.099999999999994</v>
      </c>
      <c r="F50" s="28">
        <f t="shared" si="4"/>
        <v>3886.4249999999993</v>
      </c>
      <c r="G50" s="27">
        <v>15.041095890410958</v>
      </c>
      <c r="H50" s="31">
        <f t="shared" si="5"/>
        <v>334.38203102633059</v>
      </c>
      <c r="I50" s="32" t="str">
        <f t="shared" si="6"/>
        <v>202</v>
      </c>
      <c r="J50" s="30">
        <f t="shared" si="8"/>
        <v>65.535658923926036</v>
      </c>
      <c r="K50" s="27" t="str">
        <f t="shared" si="9"/>
        <v>0</v>
      </c>
      <c r="L50" s="31">
        <f t="shared" si="10"/>
        <v>1</v>
      </c>
      <c r="M50" s="32" t="str">
        <f t="shared" si="11"/>
        <v>E</v>
      </c>
      <c r="N50" s="39">
        <f>IF(M50="E",Resumo!$G$7,IF(M50="D",Resumo!$F$7,IF(M50="C",Resumo!$E$7,IF(M50="B",Resumo!$D$7,IF(M50="A",Resumo!$C$7)))))</f>
        <v>1</v>
      </c>
      <c r="O50" s="27">
        <f>Resumo!$C$4*Geral!G50*86400*365/1000</f>
        <v>9961.0560000000005</v>
      </c>
      <c r="P50" s="39">
        <f t="shared" si="7"/>
        <v>9961.0560000000005</v>
      </c>
      <c r="Q50" s="26" t="s">
        <v>182</v>
      </c>
    </row>
    <row r="51" spans="2:17" s="13" customFormat="1" ht="12.95" customHeight="1">
      <c r="B51" s="26" t="s">
        <v>34</v>
      </c>
      <c r="C51" s="27" t="s">
        <v>157</v>
      </c>
      <c r="D51" s="28">
        <v>17946</v>
      </c>
      <c r="E51" s="28">
        <v>52.8</v>
      </c>
      <c r="F51" s="28">
        <f t="shared" si="4"/>
        <v>9475.4879999999994</v>
      </c>
      <c r="G51" s="27">
        <v>24.797382039573819</v>
      </c>
      <c r="H51" s="31">
        <f t="shared" si="5"/>
        <v>226.10907303340767</v>
      </c>
      <c r="I51" s="32" t="str">
        <f t="shared" si="6"/>
        <v>217</v>
      </c>
      <c r="J51" s="30">
        <f t="shared" si="8"/>
        <v>4.1977295084827961</v>
      </c>
      <c r="K51" s="27" t="str">
        <f t="shared" si="9"/>
        <v>6</v>
      </c>
      <c r="L51" s="31">
        <f t="shared" si="10"/>
        <v>6.4</v>
      </c>
      <c r="M51" s="32" t="str">
        <f t="shared" si="11"/>
        <v>B</v>
      </c>
      <c r="N51" s="39">
        <f>IF(M51="E",Resumo!$G$7,IF(M51="D",Resumo!$F$7,IF(M51="C",Resumo!$E$7,IF(M51="B",Resumo!$D$7,IF(M51="A",Resumo!$C$7)))))</f>
        <v>0.77500000000000002</v>
      </c>
      <c r="O51" s="27">
        <f>Resumo!$C$4*Geral!G51*86400*365/1000</f>
        <v>16422.215039999995</v>
      </c>
      <c r="P51" s="39">
        <f t="shared" si="7"/>
        <v>12727.216655999997</v>
      </c>
      <c r="Q51" s="26" t="s">
        <v>182</v>
      </c>
    </row>
    <row r="52" spans="2:17" s="13" customFormat="1" ht="12.95" customHeight="1">
      <c r="B52" s="26" t="s">
        <v>115</v>
      </c>
      <c r="C52" s="27" t="s">
        <v>160</v>
      </c>
      <c r="D52" s="28">
        <v>3030</v>
      </c>
      <c r="E52" s="28">
        <v>65.599999999999994</v>
      </c>
      <c r="F52" s="28">
        <f t="shared" si="4"/>
        <v>1987.6799999999996</v>
      </c>
      <c r="G52" s="27">
        <v>7.6876712328767116</v>
      </c>
      <c r="H52" s="31">
        <f t="shared" si="5"/>
        <v>334.16585895141469</v>
      </c>
      <c r="I52" s="32" t="str">
        <f t="shared" si="6"/>
        <v>202</v>
      </c>
      <c r="J52" s="30">
        <f t="shared" si="8"/>
        <v>65.428643045254802</v>
      </c>
      <c r="K52" s="27" t="str">
        <f t="shared" si="9"/>
        <v>0</v>
      </c>
      <c r="L52" s="31">
        <f t="shared" si="10"/>
        <v>1</v>
      </c>
      <c r="M52" s="32" t="str">
        <f t="shared" si="11"/>
        <v>E</v>
      </c>
      <c r="N52" s="39">
        <f>IF(M52="E",Resumo!$G$7,IF(M52="D",Resumo!$F$7,IF(M52="C",Resumo!$E$7,IF(M52="B",Resumo!$D$7,IF(M52="A",Resumo!$C$7)))))</f>
        <v>1</v>
      </c>
      <c r="O52" s="27">
        <f>Resumo!$C$4*Geral!G52*86400*365/1000</f>
        <v>5091.2063999999991</v>
      </c>
      <c r="P52" s="39">
        <f t="shared" si="7"/>
        <v>5091.2063999999991</v>
      </c>
      <c r="Q52" s="26" t="s">
        <v>182</v>
      </c>
    </row>
    <row r="53" spans="2:17" s="13" customFormat="1" ht="12.95" customHeight="1">
      <c r="B53" s="26" t="s">
        <v>94</v>
      </c>
      <c r="C53" s="27" t="s">
        <v>159</v>
      </c>
      <c r="D53" s="28">
        <v>10837</v>
      </c>
      <c r="E53" s="28">
        <v>34.4</v>
      </c>
      <c r="F53" s="28">
        <f t="shared" si="4"/>
        <v>3727.9279999999999</v>
      </c>
      <c r="G53" s="27">
        <v>10.695890410958903</v>
      </c>
      <c r="H53" s="31">
        <f t="shared" si="5"/>
        <v>247.8923765445173</v>
      </c>
      <c r="I53" s="32" t="str">
        <f t="shared" si="6"/>
        <v>202</v>
      </c>
      <c r="J53" s="30">
        <f t="shared" si="8"/>
        <v>22.718998289365004</v>
      </c>
      <c r="K53" s="27" t="str">
        <f t="shared" si="9"/>
        <v>4</v>
      </c>
      <c r="L53" s="31">
        <f t="shared" si="10"/>
        <v>4.5999999999999996</v>
      </c>
      <c r="M53" s="32" t="str">
        <f t="shared" si="11"/>
        <v>C</v>
      </c>
      <c r="N53" s="39">
        <f>IF(M53="E",Resumo!$G$7,IF(M53="D",Resumo!$F$7,IF(M53="C",Resumo!$E$7,IF(M53="B",Resumo!$D$7,IF(M53="A",Resumo!$C$7)))))</f>
        <v>0.85</v>
      </c>
      <c r="O53" s="27">
        <f>Resumo!$C$4*Geral!G53*86400*365/1000</f>
        <v>7083.4175999999998</v>
      </c>
      <c r="P53" s="39">
        <f t="shared" si="7"/>
        <v>6020.9049599999998</v>
      </c>
      <c r="Q53" s="26" t="s">
        <v>182</v>
      </c>
    </row>
    <row r="54" spans="2:17" s="13" customFormat="1" ht="12.95" customHeight="1">
      <c r="B54" s="26" t="s">
        <v>116</v>
      </c>
      <c r="C54" s="27" t="s">
        <v>160</v>
      </c>
      <c r="D54" s="28">
        <v>5800</v>
      </c>
      <c r="E54" s="28">
        <v>37.5</v>
      </c>
      <c r="F54" s="28">
        <f t="shared" si="4"/>
        <v>2175</v>
      </c>
      <c r="G54" s="27">
        <v>6.317260273972602</v>
      </c>
      <c r="H54" s="31">
        <f t="shared" si="5"/>
        <v>250.94771846953233</v>
      </c>
      <c r="I54" s="32" t="str">
        <f t="shared" si="6"/>
        <v>202</v>
      </c>
      <c r="J54" s="30">
        <f t="shared" si="8"/>
        <v>24.231543796798185</v>
      </c>
      <c r="K54" s="27" t="str">
        <f t="shared" si="9"/>
        <v>4</v>
      </c>
      <c r="L54" s="31">
        <f t="shared" si="10"/>
        <v>4.5999999999999996</v>
      </c>
      <c r="M54" s="32" t="str">
        <f t="shared" si="11"/>
        <v>C</v>
      </c>
      <c r="N54" s="39">
        <f>IF(M54="E",Resumo!$G$7,IF(M54="D",Resumo!$F$7,IF(M54="C",Resumo!$E$7,IF(M54="B",Resumo!$D$7,IF(M54="A",Resumo!$C$7)))))</f>
        <v>0.85</v>
      </c>
      <c r="O54" s="27">
        <f>Resumo!$C$4*Geral!G54*86400*365/1000</f>
        <v>4183.6435200000005</v>
      </c>
      <c r="P54" s="39">
        <f t="shared" si="7"/>
        <v>3556.0969920000002</v>
      </c>
      <c r="Q54" s="26" t="s">
        <v>182</v>
      </c>
    </row>
    <row r="55" spans="2:17" s="13" customFormat="1" ht="12.95" customHeight="1">
      <c r="B55" s="26" t="s">
        <v>117</v>
      </c>
      <c r="C55" s="27" t="s">
        <v>160</v>
      </c>
      <c r="D55" s="28">
        <v>8920</v>
      </c>
      <c r="E55" s="28">
        <v>75.8</v>
      </c>
      <c r="F55" s="28">
        <f t="shared" si="4"/>
        <v>6761.36</v>
      </c>
      <c r="G55" s="27">
        <v>100.27397260273972</v>
      </c>
      <c r="H55" s="31">
        <f t="shared" si="5"/>
        <v>1281.35038407609</v>
      </c>
      <c r="I55" s="32" t="str">
        <f t="shared" si="6"/>
        <v>217</v>
      </c>
      <c r="J55" s="30">
        <f t="shared" si="8"/>
        <v>490.48404796133178</v>
      </c>
      <c r="K55" s="27" t="str">
        <f t="shared" si="9"/>
        <v>0</v>
      </c>
      <c r="L55" s="31">
        <f t="shared" si="10"/>
        <v>1</v>
      </c>
      <c r="M55" s="32" t="str">
        <f t="shared" si="11"/>
        <v>E</v>
      </c>
      <c r="N55" s="39">
        <f>IF(M55="E",Resumo!$G$7,IF(M55="D",Resumo!$F$7,IF(M55="C",Resumo!$E$7,IF(M55="B",Resumo!$D$7,IF(M55="A",Resumo!$C$7)))))</f>
        <v>1</v>
      </c>
      <c r="O55" s="27">
        <f>Resumo!$C$4*Geral!G55*86400*365/1000</f>
        <v>66407.039999999994</v>
      </c>
      <c r="P55" s="39">
        <f t="shared" si="7"/>
        <v>66407.039999999994</v>
      </c>
      <c r="Q55" s="26" t="s">
        <v>197</v>
      </c>
    </row>
    <row r="56" spans="2:17" s="13" customFormat="1" ht="12.95" customHeight="1">
      <c r="B56" s="27" t="s">
        <v>7</v>
      </c>
      <c r="C56" s="27" t="s">
        <v>160</v>
      </c>
      <c r="D56" s="31">
        <v>6951</v>
      </c>
      <c r="E56" s="31">
        <v>100</v>
      </c>
      <c r="F56" s="28">
        <f t="shared" si="4"/>
        <v>6951</v>
      </c>
      <c r="G56" s="32">
        <v>19.052054794520547</v>
      </c>
      <c r="H56" s="31">
        <f t="shared" si="5"/>
        <v>236.81449205101066</v>
      </c>
      <c r="I56" s="32" t="str">
        <f t="shared" si="6"/>
        <v>217</v>
      </c>
      <c r="J56" s="30">
        <f t="shared" si="8"/>
        <v>9.1311023276546823</v>
      </c>
      <c r="K56" s="27" t="str">
        <f t="shared" si="9"/>
        <v>6</v>
      </c>
      <c r="L56" s="31">
        <f t="shared" si="10"/>
        <v>6.4</v>
      </c>
      <c r="M56" s="32" t="str">
        <f t="shared" si="11"/>
        <v>B</v>
      </c>
      <c r="N56" s="39">
        <f>IF(M56="E",Resumo!$G$7,IF(M56="D",Resumo!$F$7,IF(M56="C",Resumo!$E$7,IF(M56="B",Resumo!$D$7,IF(M56="A",Resumo!$C$7)))))</f>
        <v>0.77500000000000002</v>
      </c>
      <c r="O56" s="27">
        <f>Resumo!$C$4*Geral!G56*86400*365/1000</f>
        <v>12617.337599999999</v>
      </c>
      <c r="P56" s="39">
        <f t="shared" si="7"/>
        <v>9778.4366399999999</v>
      </c>
      <c r="Q56" s="27" t="s">
        <v>223</v>
      </c>
    </row>
    <row r="57" spans="2:17" s="13" customFormat="1" ht="12.95" customHeight="1">
      <c r="B57" s="26" t="s">
        <v>3</v>
      </c>
      <c r="C57" s="27" t="s">
        <v>160</v>
      </c>
      <c r="D57" s="31">
        <v>263689</v>
      </c>
      <c r="E57" s="31">
        <v>99.4</v>
      </c>
      <c r="F57" s="28">
        <f t="shared" si="4"/>
        <v>262106.86600000001</v>
      </c>
      <c r="G57" s="27">
        <v>1079.6164383561643</v>
      </c>
      <c r="H57" s="31">
        <f t="shared" si="5"/>
        <v>355.88102554311797</v>
      </c>
      <c r="I57" s="32" t="str">
        <f t="shared" si="6"/>
        <v>239</v>
      </c>
      <c r="J57" s="30">
        <f t="shared" si="8"/>
        <v>48.904194787915465</v>
      </c>
      <c r="K57" s="27" t="str">
        <f t="shared" si="9"/>
        <v>2</v>
      </c>
      <c r="L57" s="31">
        <f t="shared" si="10"/>
        <v>2.8</v>
      </c>
      <c r="M57" s="32" t="str">
        <f t="shared" si="11"/>
        <v>D</v>
      </c>
      <c r="N57" s="39">
        <f>IF(M57="E",Resumo!$G$7,IF(M57="D",Resumo!$F$7,IF(M57="C",Resumo!$E$7,IF(M57="B",Resumo!$D$7,IF(M57="A",Resumo!$C$7)))))</f>
        <v>0.92500000000000004</v>
      </c>
      <c r="O57" s="27">
        <f>Resumo!$C$4*Geral!G57*86400*365/1000</f>
        <v>714982.46400000004</v>
      </c>
      <c r="P57" s="39">
        <f t="shared" si="7"/>
        <v>661358.77920000011</v>
      </c>
      <c r="Q57" s="26" t="s">
        <v>198</v>
      </c>
    </row>
    <row r="58" spans="2:17" s="13" customFormat="1" ht="12.95" customHeight="1">
      <c r="B58" s="26" t="s">
        <v>95</v>
      </c>
      <c r="C58" s="27" t="s">
        <v>159</v>
      </c>
      <c r="D58" s="28">
        <v>31262</v>
      </c>
      <c r="E58" s="28">
        <v>71.3</v>
      </c>
      <c r="F58" s="28">
        <f t="shared" si="4"/>
        <v>22289.806</v>
      </c>
      <c r="G58" s="27">
        <v>61.23</v>
      </c>
      <c r="H58" s="31">
        <f t="shared" si="5"/>
        <v>237.34042368964538</v>
      </c>
      <c r="I58" s="32" t="str">
        <f t="shared" si="6"/>
        <v>217</v>
      </c>
      <c r="J58" s="30">
        <f t="shared" si="8"/>
        <v>9.3734671380854273</v>
      </c>
      <c r="K58" s="27" t="str">
        <f t="shared" si="9"/>
        <v>6</v>
      </c>
      <c r="L58" s="31">
        <f t="shared" si="10"/>
        <v>6.4</v>
      </c>
      <c r="M58" s="32" t="str">
        <f t="shared" si="11"/>
        <v>B</v>
      </c>
      <c r="N58" s="39">
        <f>IF(M58="E",Resumo!$G$7,IF(M58="D",Resumo!$F$7,IF(M58="C",Resumo!$E$7,IF(M58="B",Resumo!$D$7,IF(M58="A",Resumo!$C$7)))))</f>
        <v>0.77500000000000002</v>
      </c>
      <c r="O58" s="27">
        <f>Resumo!$C$4*Geral!G58*86400*365/1000</f>
        <v>40549.934880000001</v>
      </c>
      <c r="P58" s="39">
        <f t="shared" si="7"/>
        <v>31426.199532000002</v>
      </c>
      <c r="Q58" s="26" t="s">
        <v>224</v>
      </c>
    </row>
    <row r="59" spans="2:17" s="13" customFormat="1" ht="12.95" customHeight="1">
      <c r="B59" s="26" t="s">
        <v>8</v>
      </c>
      <c r="C59" s="27" t="s">
        <v>157</v>
      </c>
      <c r="D59" s="28">
        <v>10223</v>
      </c>
      <c r="E59" s="31">
        <v>30.7</v>
      </c>
      <c r="F59" s="28">
        <f t="shared" si="4"/>
        <v>3138.4609999999998</v>
      </c>
      <c r="G59" s="27">
        <v>10.048287671232876</v>
      </c>
      <c r="H59" s="31">
        <f t="shared" si="5"/>
        <v>276.623496291501</v>
      </c>
      <c r="I59" s="32" t="str">
        <f t="shared" si="6"/>
        <v>202</v>
      </c>
      <c r="J59" s="30">
        <f t="shared" si="8"/>
        <v>36.942324896782672</v>
      </c>
      <c r="K59" s="27" t="str">
        <f t="shared" si="9"/>
        <v>4</v>
      </c>
      <c r="L59" s="31">
        <f t="shared" si="10"/>
        <v>4.5999999999999996</v>
      </c>
      <c r="M59" s="32" t="str">
        <f t="shared" si="11"/>
        <v>C</v>
      </c>
      <c r="N59" s="39">
        <f>IF(M59="E",Resumo!$G$7,IF(M59="D",Resumo!$F$7,IF(M59="C",Resumo!$E$7,IF(M59="B",Resumo!$D$7,IF(M59="A",Resumo!$C$7)))))</f>
        <v>0.85</v>
      </c>
      <c r="O59" s="27">
        <f>Resumo!$C$4*Geral!G59*86400*365/1000</f>
        <v>6654.5388000000003</v>
      </c>
      <c r="P59" s="39">
        <f t="shared" si="7"/>
        <v>5656.3579799999998</v>
      </c>
      <c r="Q59" s="26" t="s">
        <v>199</v>
      </c>
    </row>
    <row r="60" spans="2:17" s="13" customFormat="1" ht="12.95" customHeight="1">
      <c r="B60" s="26" t="s">
        <v>96</v>
      </c>
      <c r="C60" s="27" t="s">
        <v>159</v>
      </c>
      <c r="D60" s="28">
        <v>10315</v>
      </c>
      <c r="E60" s="28">
        <v>69.5</v>
      </c>
      <c r="F60" s="28">
        <f t="shared" si="4"/>
        <v>7168.9250000000002</v>
      </c>
      <c r="G60" s="27">
        <v>42.248767123287671</v>
      </c>
      <c r="H60" s="31">
        <f t="shared" si="5"/>
        <v>509.18282440561933</v>
      </c>
      <c r="I60" s="32" t="str">
        <f t="shared" si="6"/>
        <v>217</v>
      </c>
      <c r="J60" s="30">
        <f t="shared" si="8"/>
        <v>134.6464628597324</v>
      </c>
      <c r="K60" s="27" t="str">
        <f t="shared" si="9"/>
        <v>0</v>
      </c>
      <c r="L60" s="31">
        <f t="shared" si="10"/>
        <v>1</v>
      </c>
      <c r="M60" s="32" t="str">
        <f t="shared" si="11"/>
        <v>E</v>
      </c>
      <c r="N60" s="39">
        <f>IF(M60="E",Resumo!$G$7,IF(M60="D",Resumo!$F$7,IF(M60="C",Resumo!$E$7,IF(M60="B",Resumo!$D$7,IF(M60="A",Resumo!$C$7)))))</f>
        <v>1</v>
      </c>
      <c r="O60" s="27">
        <f>Resumo!$C$4*Geral!G60*86400*365/1000</f>
        <v>27979.499520000005</v>
      </c>
      <c r="P60" s="39">
        <f t="shared" si="7"/>
        <v>27979.499520000005</v>
      </c>
      <c r="Q60" s="26" t="s">
        <v>182</v>
      </c>
    </row>
    <row r="61" spans="2:17" s="13" customFormat="1" ht="12.95" customHeight="1">
      <c r="B61" s="26" t="s">
        <v>140</v>
      </c>
      <c r="C61" s="27" t="s">
        <v>161</v>
      </c>
      <c r="D61" s="28">
        <v>6424</v>
      </c>
      <c r="E61" s="28">
        <v>29.2</v>
      </c>
      <c r="F61" s="28">
        <f t="shared" si="4"/>
        <v>1875.808</v>
      </c>
      <c r="G61" s="27">
        <v>6.2838356164383562</v>
      </c>
      <c r="H61" s="31">
        <f t="shared" si="5"/>
        <v>289.43441826683431</v>
      </c>
      <c r="I61" s="32" t="str">
        <f t="shared" si="6"/>
        <v>202</v>
      </c>
      <c r="J61" s="30">
        <f t="shared" si="8"/>
        <v>43.284365478630846</v>
      </c>
      <c r="K61" s="27" t="str">
        <f t="shared" si="9"/>
        <v>2</v>
      </c>
      <c r="L61" s="31">
        <f t="shared" si="10"/>
        <v>2.8</v>
      </c>
      <c r="M61" s="32" t="str">
        <f t="shared" si="11"/>
        <v>D</v>
      </c>
      <c r="N61" s="39">
        <f>IF(M61="E",Resumo!$G$7,IF(M61="D",Resumo!$F$7,IF(M61="C",Resumo!$E$7,IF(M61="B",Resumo!$D$7,IF(M61="A",Resumo!$C$7)))))</f>
        <v>0.92500000000000004</v>
      </c>
      <c r="O61" s="27">
        <f>Resumo!$C$4*Geral!G61*86400*365/1000</f>
        <v>4161.5078400000002</v>
      </c>
      <c r="P61" s="39">
        <f t="shared" si="7"/>
        <v>3849.3947520000006</v>
      </c>
      <c r="Q61" s="26" t="s">
        <v>182</v>
      </c>
    </row>
    <row r="62" spans="2:17" s="13" customFormat="1" ht="12.95" customHeight="1">
      <c r="B62" s="26" t="s">
        <v>141</v>
      </c>
      <c r="C62" s="27" t="s">
        <v>161</v>
      </c>
      <c r="D62" s="28">
        <v>24294</v>
      </c>
      <c r="E62" s="28">
        <v>51.6</v>
      </c>
      <c r="F62" s="28">
        <f t="shared" si="4"/>
        <v>12535.704000000002</v>
      </c>
      <c r="G62" s="27">
        <v>45.123287671232873</v>
      </c>
      <c r="H62" s="31">
        <f t="shared" si="5"/>
        <v>311.0038379012874</v>
      </c>
      <c r="I62" s="32" t="str">
        <f t="shared" si="6"/>
        <v>217</v>
      </c>
      <c r="J62" s="30">
        <f t="shared" si="8"/>
        <v>43.319740968335211</v>
      </c>
      <c r="K62" s="27" t="str">
        <f t="shared" si="9"/>
        <v>2</v>
      </c>
      <c r="L62" s="31">
        <f t="shared" si="10"/>
        <v>2.8</v>
      </c>
      <c r="M62" s="32" t="str">
        <f t="shared" si="11"/>
        <v>D</v>
      </c>
      <c r="N62" s="39">
        <f>IF(M62="E",Resumo!$G$7,IF(M62="D",Resumo!$F$7,IF(M62="C",Resumo!$E$7,IF(M62="B",Resumo!$D$7,IF(M62="A",Resumo!$C$7)))))</f>
        <v>0.92500000000000004</v>
      </c>
      <c r="O62" s="27">
        <f>Resumo!$C$4*Geral!G62*86400*365/1000</f>
        <v>29883.167999999998</v>
      </c>
      <c r="P62" s="39">
        <f t="shared" si="7"/>
        <v>27641.930400000001</v>
      </c>
      <c r="Q62" s="26" t="s">
        <v>182</v>
      </c>
    </row>
    <row r="63" spans="2:17" s="13" customFormat="1" ht="12.95" customHeight="1">
      <c r="B63" s="26" t="s">
        <v>97</v>
      </c>
      <c r="C63" s="27" t="s">
        <v>159</v>
      </c>
      <c r="D63" s="28">
        <v>16708</v>
      </c>
      <c r="E63" s="28">
        <v>89.9</v>
      </c>
      <c r="F63" s="28">
        <f t="shared" si="4"/>
        <v>15020.492000000002</v>
      </c>
      <c r="G63" s="27">
        <v>54.147945205479452</v>
      </c>
      <c r="H63" s="31">
        <f t="shared" si="5"/>
        <v>311.4666593979361</v>
      </c>
      <c r="I63" s="32" t="str">
        <f t="shared" si="6"/>
        <v>217</v>
      </c>
      <c r="J63" s="30">
        <f t="shared" si="8"/>
        <v>43.533022764025851</v>
      </c>
      <c r="K63" s="27" t="str">
        <f t="shared" si="9"/>
        <v>2</v>
      </c>
      <c r="L63" s="31">
        <f t="shared" si="10"/>
        <v>2.8</v>
      </c>
      <c r="M63" s="32" t="str">
        <f t="shared" si="11"/>
        <v>D</v>
      </c>
      <c r="N63" s="39">
        <f>IF(M63="E",Resumo!$G$7,IF(M63="D",Resumo!$F$7,IF(M63="C",Resumo!$E$7,IF(M63="B",Resumo!$D$7,IF(M63="A",Resumo!$C$7)))))</f>
        <v>0.92500000000000004</v>
      </c>
      <c r="O63" s="27">
        <f>Resumo!$C$4*Geral!G63*86400*365/1000</f>
        <v>35859.801599999999</v>
      </c>
      <c r="P63" s="39">
        <f t="shared" si="7"/>
        <v>33170.316480000001</v>
      </c>
      <c r="Q63" s="26" t="s">
        <v>182</v>
      </c>
    </row>
    <row r="64" spans="2:17" s="13" customFormat="1" ht="12.95" customHeight="1">
      <c r="B64" s="26" t="s">
        <v>16</v>
      </c>
      <c r="C64" s="27" t="s">
        <v>158</v>
      </c>
      <c r="D64" s="31">
        <v>239468</v>
      </c>
      <c r="E64" s="28">
        <v>99</v>
      </c>
      <c r="F64" s="28">
        <f t="shared" si="4"/>
        <v>237073.32</v>
      </c>
      <c r="G64" s="27">
        <v>1456.2863318112632</v>
      </c>
      <c r="H64" s="31">
        <f t="shared" si="5"/>
        <v>530.73512898243098</v>
      </c>
      <c r="I64" s="32" t="str">
        <f t="shared" si="6"/>
        <v>239</v>
      </c>
      <c r="J64" s="30">
        <f t="shared" si="8"/>
        <v>122.06490752402969</v>
      </c>
      <c r="K64" s="27" t="str">
        <f t="shared" si="9"/>
        <v>0</v>
      </c>
      <c r="L64" s="31">
        <f t="shared" si="10"/>
        <v>1</v>
      </c>
      <c r="M64" s="32" t="str">
        <f t="shared" si="11"/>
        <v>E</v>
      </c>
      <c r="N64" s="39">
        <f>IF(M64="E",Resumo!$G$7,IF(M64="D",Resumo!$F$7,IF(M64="C",Resumo!$E$7,IF(M64="B",Resumo!$D$7,IF(M64="A",Resumo!$C$7)))))</f>
        <v>1</v>
      </c>
      <c r="O64" s="27">
        <f>Resumo!$C$4*Geral!G64*86400*365/1000</f>
        <v>964434.36096000008</v>
      </c>
      <c r="P64" s="39">
        <f t="shared" si="7"/>
        <v>964434.36096000008</v>
      </c>
      <c r="Q64" s="26" t="s">
        <v>200</v>
      </c>
    </row>
    <row r="65" spans="2:17" s="13" customFormat="1" ht="12.95" customHeight="1">
      <c r="B65" s="26" t="s">
        <v>73</v>
      </c>
      <c r="C65" s="27" t="s">
        <v>158</v>
      </c>
      <c r="D65" s="28">
        <v>109783</v>
      </c>
      <c r="E65" s="29">
        <v>100</v>
      </c>
      <c r="F65" s="28">
        <f t="shared" si="4"/>
        <v>109783</v>
      </c>
      <c r="G65" s="27">
        <v>303.46304604261792</v>
      </c>
      <c r="H65" s="31">
        <f t="shared" si="5"/>
        <v>238.82757055356646</v>
      </c>
      <c r="I65" s="32" t="str">
        <f t="shared" si="6"/>
        <v>239</v>
      </c>
      <c r="J65" s="30">
        <f t="shared" si="8"/>
        <v>-7.2146211896878698E-2</v>
      </c>
      <c r="K65" s="27" t="str">
        <f t="shared" si="9"/>
        <v>7</v>
      </c>
      <c r="L65" s="31">
        <f t="shared" si="10"/>
        <v>7.3</v>
      </c>
      <c r="M65" s="32" t="str">
        <f t="shared" si="11"/>
        <v>B</v>
      </c>
      <c r="N65" s="39">
        <f>IF(M65="E",Resumo!$G$7,IF(M65="D",Resumo!$F$7,IF(M65="C",Resumo!$E$7,IF(M65="B",Resumo!$D$7,IF(M65="A",Resumo!$C$7)))))</f>
        <v>0.77500000000000002</v>
      </c>
      <c r="O65" s="27">
        <f>Resumo!$C$4*Geral!G65*86400*365/1000</f>
        <v>200970.22301999998</v>
      </c>
      <c r="P65" s="39">
        <f t="shared" si="7"/>
        <v>155751.92284049999</v>
      </c>
      <c r="Q65" s="26" t="s">
        <v>225</v>
      </c>
    </row>
    <row r="66" spans="2:17" s="13" customFormat="1" ht="12.95" customHeight="1">
      <c r="B66" s="26" t="s">
        <v>142</v>
      </c>
      <c r="C66" s="27" t="s">
        <v>161</v>
      </c>
      <c r="D66" s="28">
        <v>11856</v>
      </c>
      <c r="E66" s="28">
        <v>72.3</v>
      </c>
      <c r="F66" s="28">
        <f t="shared" si="4"/>
        <v>8571.887999999999</v>
      </c>
      <c r="G66" s="27">
        <v>63.172602739726024</v>
      </c>
      <c r="H66" s="31">
        <f t="shared" si="5"/>
        <v>636.74570604659425</v>
      </c>
      <c r="I66" s="32" t="str">
        <f t="shared" si="6"/>
        <v>217</v>
      </c>
      <c r="J66" s="30">
        <f t="shared" si="8"/>
        <v>193.43120094313099</v>
      </c>
      <c r="K66" s="27" t="str">
        <f t="shared" si="9"/>
        <v>0</v>
      </c>
      <c r="L66" s="31">
        <f t="shared" si="10"/>
        <v>1</v>
      </c>
      <c r="M66" s="32" t="str">
        <f t="shared" si="11"/>
        <v>E</v>
      </c>
      <c r="N66" s="39">
        <f>IF(M66="E",Resumo!$G$7,IF(M66="D",Resumo!$F$7,IF(M66="C",Resumo!$E$7,IF(M66="B",Resumo!$D$7,IF(M66="A",Resumo!$C$7)))))</f>
        <v>1</v>
      </c>
      <c r="O66" s="27">
        <f>Resumo!$C$4*Geral!G66*86400*365/1000</f>
        <v>41836.4352</v>
      </c>
      <c r="P66" s="39">
        <f t="shared" si="7"/>
        <v>41836.4352</v>
      </c>
      <c r="Q66" s="26" t="s">
        <v>182</v>
      </c>
    </row>
    <row r="67" spans="2:17" s="13" customFormat="1" ht="12.95" customHeight="1">
      <c r="B67" s="26" t="s">
        <v>35</v>
      </c>
      <c r="C67" s="27" t="s">
        <v>157</v>
      </c>
      <c r="D67" s="28">
        <v>5799</v>
      </c>
      <c r="E67" s="29">
        <v>100</v>
      </c>
      <c r="F67" s="28">
        <f t="shared" si="4"/>
        <v>5799</v>
      </c>
      <c r="G67" s="27">
        <v>6.7220700152206998</v>
      </c>
      <c r="H67" s="31">
        <f t="shared" si="5"/>
        <v>100.15293142180866</v>
      </c>
      <c r="I67" s="32" t="str">
        <f t="shared" si="6"/>
        <v>217</v>
      </c>
      <c r="J67" s="30">
        <f t="shared" ref="J67:J98" si="12">((H67-I67)/I67)*100</f>
        <v>-53.846575381654993</v>
      </c>
      <c r="K67" s="27" t="str">
        <f t="shared" ref="K67:K98" si="13">IF(AND(J67&lt;-60.1),"10",IF(AND((J67&gt;-60),(J67&lt;-40.1)),"9",IF(AND((J67&gt;-40),(J67&lt;-20.1)),"8",IF(AND((J67&gt;-20),(J67&lt;0)),"7",IF(AND((J67&gt;0.1),(J67&lt;20)),"6",IF(AND((J67&gt;20.1),(J67&lt;40)),"4",IF(AND((J67&gt;40.1),(J67&lt;60)),"2",IF(AND(J67&gt;60.1),"0"))))))))</f>
        <v>9</v>
      </c>
      <c r="L67" s="31">
        <f t="shared" ref="L67:L98" si="14">(0.1*10)+(0.9*K67)</f>
        <v>9.1</v>
      </c>
      <c r="M67" s="32" t="str">
        <f t="shared" ref="M67:M98" si="15">IF(AND((L67&gt;8),(L67&lt;10.1)),"A",IF(AND((L67&gt;6),(L67&lt;8)),"B",IF(AND((L67&gt;4),(L67&lt;6)),"C",IF(AND((L67&gt;2),(L67&lt;4)),"D",IF(AND((L67&gt;0),(L67&lt;2)),"E")))))</f>
        <v>A</v>
      </c>
      <c r="N67" s="39">
        <f>IF(M67="E",Resumo!$G$7,IF(M67="D",Resumo!$F$7,IF(M67="C",Resumo!$E$7,IF(M67="B",Resumo!$D$7,IF(M67="A",Resumo!$C$7)))))</f>
        <v>0.7</v>
      </c>
      <c r="O67" s="27">
        <f>Resumo!$C$4*Geral!G67*86400*365/1000</f>
        <v>4451.7311999999993</v>
      </c>
      <c r="P67" s="39">
        <f t="shared" si="7"/>
        <v>3116.2118399999995</v>
      </c>
      <c r="Q67" s="26" t="s">
        <v>182</v>
      </c>
    </row>
    <row r="68" spans="2:17" s="13" customFormat="1" ht="12.95" customHeight="1">
      <c r="B68" s="26" t="s">
        <v>118</v>
      </c>
      <c r="C68" s="27" t="s">
        <v>160</v>
      </c>
      <c r="D68" s="28">
        <v>5830</v>
      </c>
      <c r="E68" s="28">
        <v>56.6</v>
      </c>
      <c r="F68" s="28">
        <f t="shared" ref="F68:F131" si="16">(D68*E68)/100</f>
        <v>3299.78</v>
      </c>
      <c r="G68" s="27">
        <v>16.47</v>
      </c>
      <c r="H68" s="31">
        <f t="shared" ref="H68:H131" si="17">(G68/F68)*86400</f>
        <v>431.2432950075459</v>
      </c>
      <c r="I68" s="32" t="str">
        <f t="shared" ref="I68:I131" si="18">IF(AND((F68&gt;0),(F68&lt;=5000)),"202",IF(AND((F68&gt;5001),(F68&lt;=35000)),"217",IF(AND((F68&gt;35001),(F68&lt;=75000)),"242",IF(AND((F68&gt;75001),(F68&lt;=500000)),"239",IF(AND(F68&gt;500001),"266")))))</f>
        <v>202</v>
      </c>
      <c r="J68" s="30">
        <f t="shared" si="12"/>
        <v>113.48677970670589</v>
      </c>
      <c r="K68" s="27" t="str">
        <f t="shared" si="13"/>
        <v>0</v>
      </c>
      <c r="L68" s="31">
        <f t="shared" si="14"/>
        <v>1</v>
      </c>
      <c r="M68" s="32" t="str">
        <f t="shared" si="15"/>
        <v>E</v>
      </c>
      <c r="N68" s="39">
        <f>IF(M68="E",Resumo!$G$7,IF(M68="D",Resumo!$F$7,IF(M68="C",Resumo!$E$7,IF(M68="B",Resumo!$D$7,IF(M68="A",Resumo!$C$7)))))</f>
        <v>1</v>
      </c>
      <c r="O68" s="27">
        <f>Resumo!$C$4*Geral!G68*86400*365/1000</f>
        <v>10907.356320000001</v>
      </c>
      <c r="P68" s="39">
        <f t="shared" ref="P68:P131" si="19">O68*N68</f>
        <v>10907.356320000001</v>
      </c>
      <c r="Q68" s="26" t="s">
        <v>182</v>
      </c>
    </row>
    <row r="69" spans="2:17" s="13" customFormat="1" ht="12.95" customHeight="1">
      <c r="B69" s="26" t="s">
        <v>74</v>
      </c>
      <c r="C69" s="27" t="s">
        <v>158</v>
      </c>
      <c r="D69" s="28">
        <v>2990</v>
      </c>
      <c r="E69" s="29">
        <v>100</v>
      </c>
      <c r="F69" s="28">
        <f t="shared" si="16"/>
        <v>2990</v>
      </c>
      <c r="G69" s="27">
        <v>5.802891933028919E-2</v>
      </c>
      <c r="H69" s="31">
        <f t="shared" si="17"/>
        <v>1.6768222843267511</v>
      </c>
      <c r="I69" s="32" t="str">
        <f t="shared" si="18"/>
        <v>202</v>
      </c>
      <c r="J69" s="30">
        <f t="shared" si="12"/>
        <v>-99.169889958254075</v>
      </c>
      <c r="K69" s="27" t="str">
        <f t="shared" si="13"/>
        <v>10</v>
      </c>
      <c r="L69" s="31">
        <f t="shared" si="14"/>
        <v>10</v>
      </c>
      <c r="M69" s="32" t="str">
        <f t="shared" si="15"/>
        <v>A</v>
      </c>
      <c r="N69" s="39">
        <f>IF(M69="E",Resumo!$G$7,IF(M69="D",Resumo!$F$7,IF(M69="C",Resumo!$E$7,IF(M69="B",Resumo!$D$7,IF(M69="A",Resumo!$C$7)))))</f>
        <v>0.7</v>
      </c>
      <c r="O69" s="27">
        <f>Resumo!$C$4*Geral!G69*86400*365/1000</f>
        <v>38.43</v>
      </c>
      <c r="P69" s="39">
        <f t="shared" si="19"/>
        <v>26.901</v>
      </c>
      <c r="Q69" s="26" t="s">
        <v>201</v>
      </c>
    </row>
    <row r="70" spans="2:17" s="13" customFormat="1" ht="12.95" customHeight="1">
      <c r="B70" s="26" t="s">
        <v>36</v>
      </c>
      <c r="C70" s="27" t="s">
        <v>157</v>
      </c>
      <c r="D70" s="28">
        <v>12848</v>
      </c>
      <c r="E70" s="31">
        <v>40.200000000000003</v>
      </c>
      <c r="F70" s="28">
        <f t="shared" si="16"/>
        <v>5164.8960000000006</v>
      </c>
      <c r="G70" s="27">
        <v>33.42465753424657</v>
      </c>
      <c r="H70" s="31">
        <f t="shared" si="17"/>
        <v>559.13815320945537</v>
      </c>
      <c r="I70" s="32" t="str">
        <f t="shared" si="18"/>
        <v>217</v>
      </c>
      <c r="J70" s="30">
        <f t="shared" si="12"/>
        <v>157.66735170942644</v>
      </c>
      <c r="K70" s="27" t="str">
        <f t="shared" si="13"/>
        <v>0</v>
      </c>
      <c r="L70" s="31">
        <f t="shared" si="14"/>
        <v>1</v>
      </c>
      <c r="M70" s="32" t="str">
        <f t="shared" si="15"/>
        <v>E</v>
      </c>
      <c r="N70" s="39">
        <f>IF(M70="E",Resumo!$G$7,IF(M70="D",Resumo!$F$7,IF(M70="C",Resumo!$E$7,IF(M70="B",Resumo!$D$7,IF(M70="A",Resumo!$C$7)))))</f>
        <v>1</v>
      </c>
      <c r="O70" s="27">
        <f>Resumo!$C$4*Geral!G70*86400*365/1000</f>
        <v>22135.68</v>
      </c>
      <c r="P70" s="39">
        <f t="shared" si="19"/>
        <v>22135.68</v>
      </c>
      <c r="Q70" s="26" t="s">
        <v>226</v>
      </c>
    </row>
    <row r="71" spans="2:17" s="13" customFormat="1" ht="12.95" customHeight="1">
      <c r="B71" s="26" t="s">
        <v>75</v>
      </c>
      <c r="C71" s="27" t="s">
        <v>158</v>
      </c>
      <c r="D71" s="28">
        <v>73610</v>
      </c>
      <c r="E71" s="28">
        <v>99.6</v>
      </c>
      <c r="F71" s="28">
        <f t="shared" si="16"/>
        <v>73315.56</v>
      </c>
      <c r="G71" s="27">
        <v>303.55865449010651</v>
      </c>
      <c r="H71" s="31">
        <f t="shared" si="17"/>
        <v>357.73398918244919</v>
      </c>
      <c r="I71" s="32" t="str">
        <f t="shared" si="18"/>
        <v>242</v>
      </c>
      <c r="J71" s="30">
        <f t="shared" si="12"/>
        <v>47.823962472086443</v>
      </c>
      <c r="K71" s="27" t="str">
        <f t="shared" si="13"/>
        <v>2</v>
      </c>
      <c r="L71" s="31">
        <f t="shared" si="14"/>
        <v>2.8</v>
      </c>
      <c r="M71" s="32" t="str">
        <f t="shared" si="15"/>
        <v>D</v>
      </c>
      <c r="N71" s="39">
        <f>IF(M71="E",Resumo!$G$7,IF(M71="D",Resumo!$F$7,IF(M71="C",Resumo!$E$7,IF(M71="B",Resumo!$D$7,IF(M71="A",Resumo!$C$7)))))</f>
        <v>0.92500000000000004</v>
      </c>
      <c r="O71" s="27">
        <f>Resumo!$C$4*Geral!G71*86400*365/1000</f>
        <v>201033.54028799999</v>
      </c>
      <c r="P71" s="39">
        <f t="shared" si="19"/>
        <v>185956.02476639999</v>
      </c>
      <c r="Q71" s="26" t="s">
        <v>227</v>
      </c>
    </row>
    <row r="72" spans="2:17" s="13" customFormat="1" ht="12.95" customHeight="1">
      <c r="B72" s="26" t="s">
        <v>119</v>
      </c>
      <c r="C72" s="27" t="s">
        <v>160</v>
      </c>
      <c r="D72" s="28">
        <v>4376</v>
      </c>
      <c r="E72" s="29">
        <v>100</v>
      </c>
      <c r="F72" s="28">
        <f t="shared" si="16"/>
        <v>4376</v>
      </c>
      <c r="G72" s="27">
        <v>4.2111354642313543</v>
      </c>
      <c r="H72" s="31">
        <f t="shared" si="17"/>
        <v>83.144904961057819</v>
      </c>
      <c r="I72" s="32" t="str">
        <f t="shared" si="18"/>
        <v>202</v>
      </c>
      <c r="J72" s="30">
        <f t="shared" si="12"/>
        <v>-58.839155959872372</v>
      </c>
      <c r="K72" s="27" t="str">
        <f t="shared" si="13"/>
        <v>9</v>
      </c>
      <c r="L72" s="31">
        <f t="shared" si="14"/>
        <v>9.1</v>
      </c>
      <c r="M72" s="32" t="str">
        <f t="shared" si="15"/>
        <v>A</v>
      </c>
      <c r="N72" s="39">
        <f>IF(M72="E",Resumo!$G$7,IF(M72="D",Resumo!$F$7,IF(M72="C",Resumo!$E$7,IF(M72="B",Resumo!$D$7,IF(M72="A",Resumo!$C$7)))))</f>
        <v>0.7</v>
      </c>
      <c r="O72" s="27">
        <f>Resumo!$C$4*Geral!G72*86400*365/1000</f>
        <v>2788.8497280000001</v>
      </c>
      <c r="P72" s="39">
        <f t="shared" si="19"/>
        <v>1952.1948095999999</v>
      </c>
      <c r="Q72" s="26" t="s">
        <v>182</v>
      </c>
    </row>
    <row r="73" spans="2:17" s="13" customFormat="1" ht="12.95" customHeight="1">
      <c r="B73" s="27" t="s">
        <v>15</v>
      </c>
      <c r="C73" s="27" t="s">
        <v>238</v>
      </c>
      <c r="D73" s="31">
        <v>141306</v>
      </c>
      <c r="E73" s="31">
        <v>83.1</v>
      </c>
      <c r="F73" s="28">
        <f t="shared" si="16"/>
        <v>117425.28599999999</v>
      </c>
      <c r="G73" s="32">
        <v>287.30268835616437</v>
      </c>
      <c r="H73" s="31">
        <f t="shared" si="17"/>
        <v>211.39358582420317</v>
      </c>
      <c r="I73" s="32" t="str">
        <f t="shared" si="18"/>
        <v>239</v>
      </c>
      <c r="J73" s="30">
        <f t="shared" si="12"/>
        <v>-11.550800910375242</v>
      </c>
      <c r="K73" s="27" t="str">
        <f t="shared" si="13"/>
        <v>7</v>
      </c>
      <c r="L73" s="31">
        <f t="shared" si="14"/>
        <v>7.3</v>
      </c>
      <c r="M73" s="32" t="str">
        <f t="shared" si="15"/>
        <v>B</v>
      </c>
      <c r="N73" s="39">
        <f>IF(M73="E",Resumo!$G$7,IF(M73="D",Resumo!$F$7,IF(M73="C",Resumo!$E$7,IF(M73="B",Resumo!$D$7,IF(M73="A",Resumo!$C$7)))))</f>
        <v>0.77500000000000002</v>
      </c>
      <c r="O73" s="27">
        <f>Resumo!$C$4*Geral!G73*86400*365/1000</f>
        <v>190267.92917999998</v>
      </c>
      <c r="P73" s="39">
        <f t="shared" si="19"/>
        <v>147457.64511449999</v>
      </c>
      <c r="Q73" s="27" t="s">
        <v>228</v>
      </c>
    </row>
    <row r="74" spans="2:17" s="13" customFormat="1" ht="12.95" customHeight="1">
      <c r="B74" s="26" t="s">
        <v>120</v>
      </c>
      <c r="C74" s="27" t="s">
        <v>160</v>
      </c>
      <c r="D74" s="28">
        <v>18776</v>
      </c>
      <c r="E74" s="28">
        <v>62.9</v>
      </c>
      <c r="F74" s="28">
        <f t="shared" si="16"/>
        <v>11810.103999999999</v>
      </c>
      <c r="G74" s="27">
        <v>6.6849315068493151</v>
      </c>
      <c r="H74" s="31">
        <f t="shared" si="17"/>
        <v>48.905418800019113</v>
      </c>
      <c r="I74" s="32" t="str">
        <f t="shared" si="18"/>
        <v>217</v>
      </c>
      <c r="J74" s="30">
        <f t="shared" si="12"/>
        <v>-77.462940645152486</v>
      </c>
      <c r="K74" s="27" t="str">
        <f t="shared" si="13"/>
        <v>10</v>
      </c>
      <c r="L74" s="31">
        <f t="shared" si="14"/>
        <v>10</v>
      </c>
      <c r="M74" s="32" t="str">
        <f t="shared" si="15"/>
        <v>A</v>
      </c>
      <c r="N74" s="39">
        <f>IF(M74="E",Resumo!$G$7,IF(M74="D",Resumo!$F$7,IF(M74="C",Resumo!$E$7,IF(M74="B",Resumo!$D$7,IF(M74="A",Resumo!$C$7)))))</f>
        <v>0.7</v>
      </c>
      <c r="O74" s="27">
        <f>Resumo!$C$4*Geral!G74*86400*365/1000</f>
        <v>4427.1360000000004</v>
      </c>
      <c r="P74" s="39">
        <f t="shared" si="19"/>
        <v>3098.9952000000003</v>
      </c>
      <c r="Q74" s="26" t="s">
        <v>182</v>
      </c>
    </row>
    <row r="75" spans="2:17" s="13" customFormat="1" ht="12.95" customHeight="1">
      <c r="B75" s="26" t="s">
        <v>37</v>
      </c>
      <c r="C75" s="27" t="s">
        <v>157</v>
      </c>
      <c r="D75" s="28">
        <v>79574</v>
      </c>
      <c r="E75" s="28">
        <v>81.5</v>
      </c>
      <c r="F75" s="28">
        <f t="shared" si="16"/>
        <v>64852.81</v>
      </c>
      <c r="G75" s="27">
        <v>287.89999999999998</v>
      </c>
      <c r="H75" s="31">
        <f t="shared" si="17"/>
        <v>383.55408192798427</v>
      </c>
      <c r="I75" s="32" t="str">
        <f t="shared" si="18"/>
        <v>242</v>
      </c>
      <c r="J75" s="30">
        <f t="shared" si="12"/>
        <v>58.493422284291022</v>
      </c>
      <c r="K75" s="27" t="str">
        <f t="shared" si="13"/>
        <v>2</v>
      </c>
      <c r="L75" s="31">
        <f t="shared" si="14"/>
        <v>2.8</v>
      </c>
      <c r="M75" s="32" t="str">
        <f t="shared" si="15"/>
        <v>D</v>
      </c>
      <c r="N75" s="39">
        <f>IF(M75="E",Resumo!$G$7,IF(M75="D",Resumo!$F$7,IF(M75="C",Resumo!$E$7,IF(M75="B",Resumo!$D$7,IF(M75="A",Resumo!$C$7)))))</f>
        <v>0.92500000000000004</v>
      </c>
      <c r="O75" s="27">
        <f>Resumo!$C$4*Geral!G75*86400*365/1000</f>
        <v>190663.50239999997</v>
      </c>
      <c r="P75" s="39">
        <f t="shared" si="19"/>
        <v>176363.73971999998</v>
      </c>
      <c r="Q75" s="26" t="s">
        <v>229</v>
      </c>
    </row>
    <row r="76" spans="2:17" s="13" customFormat="1" ht="12.95" customHeight="1">
      <c r="B76" s="26" t="s">
        <v>38</v>
      </c>
      <c r="C76" s="27" t="s">
        <v>157</v>
      </c>
      <c r="D76" s="28">
        <v>54219</v>
      </c>
      <c r="E76" s="28">
        <v>95.8</v>
      </c>
      <c r="F76" s="28">
        <f t="shared" si="16"/>
        <v>51941.802000000003</v>
      </c>
      <c r="G76" s="27">
        <v>172.48126027397259</v>
      </c>
      <c r="H76" s="31">
        <f t="shared" si="17"/>
        <v>286.90535010069982</v>
      </c>
      <c r="I76" s="32" t="str">
        <f t="shared" si="18"/>
        <v>242</v>
      </c>
      <c r="J76" s="30">
        <f t="shared" si="12"/>
        <v>18.55592979367761</v>
      </c>
      <c r="K76" s="27" t="str">
        <f t="shared" si="13"/>
        <v>6</v>
      </c>
      <c r="L76" s="31">
        <f t="shared" si="14"/>
        <v>6.4</v>
      </c>
      <c r="M76" s="32" t="str">
        <f t="shared" si="15"/>
        <v>B</v>
      </c>
      <c r="N76" s="39">
        <f>IF(M76="E",Resumo!$G$7,IF(M76="D",Resumo!$F$7,IF(M76="C",Resumo!$E$7,IF(M76="B",Resumo!$D$7,IF(M76="A",Resumo!$C$7)))))</f>
        <v>0.77500000000000002</v>
      </c>
      <c r="O76" s="27">
        <f>Resumo!$C$4*Geral!G76*86400*365/1000</f>
        <v>114226.74950399999</v>
      </c>
      <c r="P76" s="39">
        <f t="shared" si="19"/>
        <v>88525.730865599995</v>
      </c>
      <c r="Q76" s="26" t="s">
        <v>230</v>
      </c>
    </row>
    <row r="77" spans="2:17" s="13" customFormat="1" ht="12.95" customHeight="1">
      <c r="B77" s="26" t="s">
        <v>121</v>
      </c>
      <c r="C77" s="27" t="s">
        <v>160</v>
      </c>
      <c r="D77" s="28">
        <v>4219</v>
      </c>
      <c r="E77" s="29">
        <v>100</v>
      </c>
      <c r="F77" s="28">
        <f t="shared" si="16"/>
        <v>4219</v>
      </c>
      <c r="G77" s="27">
        <v>15.041095890410958</v>
      </c>
      <c r="H77" s="31">
        <f t="shared" si="17"/>
        <v>308.02339059765507</v>
      </c>
      <c r="I77" s="32" t="str">
        <f t="shared" si="18"/>
        <v>202</v>
      </c>
      <c r="J77" s="30">
        <f t="shared" si="12"/>
        <v>52.486827028542116</v>
      </c>
      <c r="K77" s="27" t="str">
        <f t="shared" si="13"/>
        <v>2</v>
      </c>
      <c r="L77" s="31">
        <f t="shared" si="14"/>
        <v>2.8</v>
      </c>
      <c r="M77" s="32" t="str">
        <f t="shared" si="15"/>
        <v>D</v>
      </c>
      <c r="N77" s="39">
        <f>IF(M77="E",Resumo!$G$7,IF(M77="D",Resumo!$F$7,IF(M77="C",Resumo!$E$7,IF(M77="B",Resumo!$D$7,IF(M77="A",Resumo!$C$7)))))</f>
        <v>0.92500000000000004</v>
      </c>
      <c r="O77" s="27">
        <f>Resumo!$C$4*Geral!G77*86400*365/1000</f>
        <v>9961.0560000000005</v>
      </c>
      <c r="P77" s="39">
        <f t="shared" si="19"/>
        <v>9213.9768000000004</v>
      </c>
      <c r="Q77" s="26" t="s">
        <v>182</v>
      </c>
    </row>
    <row r="78" spans="2:17" s="13" customFormat="1" ht="12.95" customHeight="1">
      <c r="B78" s="26" t="s">
        <v>76</v>
      </c>
      <c r="C78" s="27" t="s">
        <v>158</v>
      </c>
      <c r="D78" s="28">
        <v>4012</v>
      </c>
      <c r="E78" s="28">
        <v>100</v>
      </c>
      <c r="F78" s="28">
        <f t="shared" si="16"/>
        <v>4012</v>
      </c>
      <c r="G78" s="27">
        <v>4.871643835616438</v>
      </c>
      <c r="H78" s="31">
        <f t="shared" si="17"/>
        <v>104.91276854368401</v>
      </c>
      <c r="I78" s="32" t="str">
        <f t="shared" si="18"/>
        <v>202</v>
      </c>
      <c r="J78" s="30">
        <f t="shared" si="12"/>
        <v>-48.062985869463361</v>
      </c>
      <c r="K78" s="27" t="str">
        <f t="shared" si="13"/>
        <v>9</v>
      </c>
      <c r="L78" s="31">
        <f t="shared" si="14"/>
        <v>9.1</v>
      </c>
      <c r="M78" s="32" t="str">
        <f t="shared" si="15"/>
        <v>A</v>
      </c>
      <c r="N78" s="39">
        <f>IF(M78="E",Resumo!$G$7,IF(M78="D",Resumo!$F$7,IF(M78="C",Resumo!$E$7,IF(M78="B",Resumo!$D$7,IF(M78="A",Resumo!$C$7)))))</f>
        <v>0.7</v>
      </c>
      <c r="O78" s="27">
        <f>Resumo!$C$4*Geral!G78*86400*365/1000</f>
        <v>3226.2753600000001</v>
      </c>
      <c r="P78" s="39">
        <f t="shared" si="19"/>
        <v>2258.3927519999997</v>
      </c>
      <c r="Q78" s="26" t="s">
        <v>202</v>
      </c>
    </row>
    <row r="79" spans="2:17" s="13" customFormat="1" ht="12.95" customHeight="1">
      <c r="B79" s="26" t="s">
        <v>152</v>
      </c>
      <c r="C79" s="27" t="s">
        <v>162</v>
      </c>
      <c r="D79" s="28">
        <v>7173</v>
      </c>
      <c r="E79" s="28">
        <v>36.799999999999997</v>
      </c>
      <c r="F79" s="28">
        <f t="shared" si="16"/>
        <v>2639.6639999999998</v>
      </c>
      <c r="G79" s="27">
        <v>6.718356164383561</v>
      </c>
      <c r="H79" s="31">
        <f t="shared" si="17"/>
        <v>219.90146192952579</v>
      </c>
      <c r="I79" s="32" t="str">
        <f t="shared" si="18"/>
        <v>202</v>
      </c>
      <c r="J79" s="30">
        <f t="shared" si="12"/>
        <v>8.8621098661018785</v>
      </c>
      <c r="K79" s="27" t="str">
        <f t="shared" si="13"/>
        <v>6</v>
      </c>
      <c r="L79" s="31">
        <f t="shared" si="14"/>
        <v>6.4</v>
      </c>
      <c r="M79" s="32" t="str">
        <f t="shared" si="15"/>
        <v>B</v>
      </c>
      <c r="N79" s="39">
        <f>IF(M79="E",Resumo!$G$7,IF(M79="D",Resumo!$F$7,IF(M79="C",Resumo!$E$7,IF(M79="B",Resumo!$D$7,IF(M79="A",Resumo!$C$7)))))</f>
        <v>0.77500000000000002</v>
      </c>
      <c r="O79" s="27">
        <f>Resumo!$C$4*Geral!G79*86400*365/1000</f>
        <v>4449.2716800000007</v>
      </c>
      <c r="P79" s="39">
        <f t="shared" si="19"/>
        <v>3448.1855520000008</v>
      </c>
      <c r="Q79" s="26" t="s">
        <v>182</v>
      </c>
    </row>
    <row r="80" spans="2:17" s="13" customFormat="1" ht="12.95" customHeight="1">
      <c r="B80" s="26" t="s">
        <v>98</v>
      </c>
      <c r="C80" s="27" t="s">
        <v>159</v>
      </c>
      <c r="D80" s="28">
        <v>4595</v>
      </c>
      <c r="E80" s="28">
        <v>43.8</v>
      </c>
      <c r="F80" s="28">
        <f t="shared" si="16"/>
        <v>2012.61</v>
      </c>
      <c r="G80" s="27">
        <v>6.0164383561643833</v>
      </c>
      <c r="H80" s="31">
        <f t="shared" si="17"/>
        <v>258.28167105032901</v>
      </c>
      <c r="I80" s="32" t="str">
        <f t="shared" si="18"/>
        <v>202</v>
      </c>
      <c r="J80" s="30">
        <f t="shared" si="12"/>
        <v>27.862213391251984</v>
      </c>
      <c r="K80" s="27" t="str">
        <f t="shared" si="13"/>
        <v>4</v>
      </c>
      <c r="L80" s="31">
        <f t="shared" si="14"/>
        <v>4.5999999999999996</v>
      </c>
      <c r="M80" s="32" t="str">
        <f t="shared" si="15"/>
        <v>C</v>
      </c>
      <c r="N80" s="39">
        <f>IF(M80="E",Resumo!$G$7,IF(M80="D",Resumo!$F$7,IF(M80="C",Resumo!$E$7,IF(M80="B",Resumo!$D$7,IF(M80="A",Resumo!$C$7)))))</f>
        <v>0.85</v>
      </c>
      <c r="O80" s="27">
        <f>Resumo!$C$4*Geral!G80*86400*365/1000</f>
        <v>3984.4223999999995</v>
      </c>
      <c r="P80" s="39">
        <f t="shared" si="19"/>
        <v>3386.7590399999995</v>
      </c>
      <c r="Q80" s="26" t="s">
        <v>182</v>
      </c>
    </row>
    <row r="81" spans="2:17" s="13" customFormat="1" ht="12.95" customHeight="1">
      <c r="B81" s="26" t="s">
        <v>39</v>
      </c>
      <c r="C81" s="27" t="s">
        <v>157</v>
      </c>
      <c r="D81" s="28">
        <v>17639</v>
      </c>
      <c r="E81" s="28">
        <v>78.400000000000006</v>
      </c>
      <c r="F81" s="28">
        <f t="shared" si="16"/>
        <v>13828.976000000001</v>
      </c>
      <c r="G81" s="27">
        <v>47.663561643835614</v>
      </c>
      <c r="H81" s="31">
        <f t="shared" si="17"/>
        <v>297.79006963548113</v>
      </c>
      <c r="I81" s="32" t="str">
        <f t="shared" si="18"/>
        <v>217</v>
      </c>
      <c r="J81" s="30">
        <f t="shared" si="12"/>
        <v>37.230446836627252</v>
      </c>
      <c r="K81" s="27" t="str">
        <f t="shared" si="13"/>
        <v>4</v>
      </c>
      <c r="L81" s="31">
        <f t="shared" si="14"/>
        <v>4.5999999999999996</v>
      </c>
      <c r="M81" s="32" t="str">
        <f t="shared" si="15"/>
        <v>C</v>
      </c>
      <c r="N81" s="39">
        <f>IF(M81="E",Resumo!$G$7,IF(M81="D",Resumo!$F$7,IF(M81="C",Resumo!$E$7,IF(M81="B",Resumo!$D$7,IF(M81="A",Resumo!$C$7)))))</f>
        <v>0.85</v>
      </c>
      <c r="O81" s="27">
        <f>Resumo!$C$4*Geral!G81*86400*365/1000</f>
        <v>31565.479680000004</v>
      </c>
      <c r="P81" s="39">
        <f t="shared" si="19"/>
        <v>26830.657728000002</v>
      </c>
      <c r="Q81" s="26" t="s">
        <v>182</v>
      </c>
    </row>
    <row r="82" spans="2:17" s="13" customFormat="1" ht="12.95" customHeight="1">
      <c r="B82" s="26" t="s">
        <v>77</v>
      </c>
      <c r="C82" s="27" t="s">
        <v>158</v>
      </c>
      <c r="D82" s="28">
        <v>6069</v>
      </c>
      <c r="E82" s="31">
        <v>82.6</v>
      </c>
      <c r="F82" s="28">
        <f t="shared" si="16"/>
        <v>5012.9939999999997</v>
      </c>
      <c r="G82" s="27">
        <v>20.55616438356164</v>
      </c>
      <c r="H82" s="31">
        <f t="shared" si="17"/>
        <v>354.28979223588254</v>
      </c>
      <c r="I82" s="32" t="str">
        <f t="shared" si="18"/>
        <v>217</v>
      </c>
      <c r="J82" s="30">
        <f t="shared" si="12"/>
        <v>63.267185362157853</v>
      </c>
      <c r="K82" s="27" t="str">
        <f t="shared" si="13"/>
        <v>0</v>
      </c>
      <c r="L82" s="31">
        <f t="shared" si="14"/>
        <v>1</v>
      </c>
      <c r="M82" s="32" t="str">
        <f t="shared" si="15"/>
        <v>E</v>
      </c>
      <c r="N82" s="39">
        <f>IF(M82="E",Resumo!$G$7,IF(M82="D",Resumo!$F$7,IF(M82="C",Resumo!$E$7,IF(M82="B",Resumo!$D$7,IF(M82="A",Resumo!$C$7)))))</f>
        <v>1</v>
      </c>
      <c r="O82" s="27">
        <f>Resumo!$C$4*Geral!G82*86400*365/1000</f>
        <v>13613.443199999998</v>
      </c>
      <c r="P82" s="39">
        <f t="shared" si="19"/>
        <v>13613.443199999998</v>
      </c>
      <c r="Q82" s="26" t="s">
        <v>231</v>
      </c>
    </row>
    <row r="83" spans="2:17" s="13" customFormat="1" ht="12.95" customHeight="1">
      <c r="B83" s="26" t="s">
        <v>153</v>
      </c>
      <c r="C83" s="27" t="s">
        <v>162</v>
      </c>
      <c r="D83" s="28">
        <v>26661</v>
      </c>
      <c r="E83" s="28">
        <v>51.7</v>
      </c>
      <c r="F83" s="28">
        <f t="shared" si="16"/>
        <v>13783.737000000001</v>
      </c>
      <c r="G83" s="27">
        <v>52.810958904109583</v>
      </c>
      <c r="H83" s="31">
        <f t="shared" si="17"/>
        <v>331.03264008266171</v>
      </c>
      <c r="I83" s="32" t="str">
        <f t="shared" si="18"/>
        <v>217</v>
      </c>
      <c r="J83" s="30">
        <f t="shared" si="12"/>
        <v>52.549603724728897</v>
      </c>
      <c r="K83" s="27" t="str">
        <f t="shared" si="13"/>
        <v>2</v>
      </c>
      <c r="L83" s="31">
        <f t="shared" si="14"/>
        <v>2.8</v>
      </c>
      <c r="M83" s="32" t="str">
        <f t="shared" si="15"/>
        <v>D</v>
      </c>
      <c r="N83" s="39">
        <f>IF(M83="E",Resumo!$G$7,IF(M83="D",Resumo!$F$7,IF(M83="C",Resumo!$E$7,IF(M83="B",Resumo!$D$7,IF(M83="A",Resumo!$C$7)))))</f>
        <v>0.92500000000000004</v>
      </c>
      <c r="O83" s="27">
        <f>Resumo!$C$4*Geral!G83*86400*365/1000</f>
        <v>34974.374400000001</v>
      </c>
      <c r="P83" s="39">
        <f t="shared" si="19"/>
        <v>32351.296320000001</v>
      </c>
      <c r="Q83" s="26" t="s">
        <v>182</v>
      </c>
    </row>
    <row r="84" spans="2:17" s="13" customFormat="1" ht="12.95" customHeight="1">
      <c r="B84" s="26" t="s">
        <v>122</v>
      </c>
      <c r="C84" s="27" t="s">
        <v>160</v>
      </c>
      <c r="D84" s="28">
        <v>3154</v>
      </c>
      <c r="E84" s="29">
        <v>100</v>
      </c>
      <c r="F84" s="28">
        <f t="shared" si="16"/>
        <v>3154</v>
      </c>
      <c r="G84" s="27">
        <v>14.706663622526635</v>
      </c>
      <c r="H84" s="31">
        <f t="shared" si="17"/>
        <v>402.87119118145256</v>
      </c>
      <c r="I84" s="32" t="str">
        <f t="shared" si="18"/>
        <v>202</v>
      </c>
      <c r="J84" s="30">
        <f t="shared" si="12"/>
        <v>99.441183753194338</v>
      </c>
      <c r="K84" s="27" t="str">
        <f t="shared" si="13"/>
        <v>0</v>
      </c>
      <c r="L84" s="31">
        <f t="shared" si="14"/>
        <v>1</v>
      </c>
      <c r="M84" s="32" t="str">
        <f t="shared" si="15"/>
        <v>E</v>
      </c>
      <c r="N84" s="39">
        <f>IF(M84="E",Resumo!$G$7,IF(M84="D",Resumo!$F$7,IF(M84="C",Resumo!$E$7,IF(M84="B",Resumo!$D$7,IF(M84="A",Resumo!$C$7)))))</f>
        <v>1</v>
      </c>
      <c r="O84" s="27">
        <f>Resumo!$C$4*Geral!G84*86400*365/1000</f>
        <v>9739.5762240000004</v>
      </c>
      <c r="P84" s="39">
        <f t="shared" si="19"/>
        <v>9739.5762240000004</v>
      </c>
      <c r="Q84" s="26" t="s">
        <v>182</v>
      </c>
    </row>
    <row r="85" spans="2:17" s="13" customFormat="1" ht="12.95" customHeight="1">
      <c r="B85" s="26" t="s">
        <v>99</v>
      </c>
      <c r="C85" s="27" t="s">
        <v>159</v>
      </c>
      <c r="D85" s="28">
        <v>6341</v>
      </c>
      <c r="E85" s="28">
        <v>94</v>
      </c>
      <c r="F85" s="28">
        <f t="shared" si="16"/>
        <v>5960.54</v>
      </c>
      <c r="G85" s="27">
        <v>40.109589041095887</v>
      </c>
      <c r="H85" s="31">
        <f t="shared" si="17"/>
        <v>581.40176781813136</v>
      </c>
      <c r="I85" s="32" t="str">
        <f t="shared" si="18"/>
        <v>217</v>
      </c>
      <c r="J85" s="30">
        <f t="shared" si="12"/>
        <v>167.92708194383934</v>
      </c>
      <c r="K85" s="27" t="str">
        <f t="shared" si="13"/>
        <v>0</v>
      </c>
      <c r="L85" s="31">
        <f t="shared" si="14"/>
        <v>1</v>
      </c>
      <c r="M85" s="32" t="str">
        <f t="shared" si="15"/>
        <v>E</v>
      </c>
      <c r="N85" s="39">
        <f>IF(M85="E",Resumo!$G$7,IF(M85="D",Resumo!$F$7,IF(M85="C",Resumo!$E$7,IF(M85="B",Resumo!$D$7,IF(M85="A",Resumo!$C$7)))))</f>
        <v>1</v>
      </c>
      <c r="O85" s="27">
        <f>Resumo!$C$4*Geral!G85*86400*365/1000</f>
        <v>26562.815999999999</v>
      </c>
      <c r="P85" s="39">
        <f t="shared" si="19"/>
        <v>26562.815999999999</v>
      </c>
      <c r="Q85" s="26" t="s">
        <v>203</v>
      </c>
    </row>
    <row r="86" spans="2:17" s="13" customFormat="1" ht="12.95" customHeight="1">
      <c r="B86" s="26" t="s">
        <v>78</v>
      </c>
      <c r="C86" s="27" t="s">
        <v>158</v>
      </c>
      <c r="D86" s="28">
        <v>17528</v>
      </c>
      <c r="E86" s="29">
        <v>100</v>
      </c>
      <c r="F86" s="28">
        <f t="shared" si="16"/>
        <v>17528</v>
      </c>
      <c r="G86" s="27">
        <v>24.065753424657533</v>
      </c>
      <c r="H86" s="31">
        <f t="shared" si="17"/>
        <v>118.62626060534065</v>
      </c>
      <c r="I86" s="32" t="str">
        <f t="shared" si="18"/>
        <v>217</v>
      </c>
      <c r="J86" s="30">
        <f t="shared" si="12"/>
        <v>-45.333520458368362</v>
      </c>
      <c r="K86" s="27" t="str">
        <f t="shared" si="13"/>
        <v>9</v>
      </c>
      <c r="L86" s="31">
        <f t="shared" si="14"/>
        <v>9.1</v>
      </c>
      <c r="M86" s="32" t="str">
        <f t="shared" si="15"/>
        <v>A</v>
      </c>
      <c r="N86" s="39">
        <f>IF(M86="E",Resumo!$G$7,IF(M86="D",Resumo!$F$7,IF(M86="C",Resumo!$E$7,IF(M86="B",Resumo!$D$7,IF(M86="A",Resumo!$C$7)))))</f>
        <v>0.7</v>
      </c>
      <c r="O86" s="27">
        <f>Resumo!$C$4*Geral!G86*86400*365/1000</f>
        <v>15937.689599999998</v>
      </c>
      <c r="P86" s="39">
        <f t="shared" si="19"/>
        <v>11156.382719999998</v>
      </c>
      <c r="Q86" s="26" t="s">
        <v>204</v>
      </c>
    </row>
    <row r="87" spans="2:17" s="13" customFormat="1" ht="12.95" customHeight="1">
      <c r="B87" s="26" t="s">
        <v>79</v>
      </c>
      <c r="C87" s="27" t="s">
        <v>158</v>
      </c>
      <c r="D87" s="28">
        <v>70281</v>
      </c>
      <c r="E87" s="28">
        <v>89.2</v>
      </c>
      <c r="F87" s="28">
        <f t="shared" si="16"/>
        <v>62690.652000000002</v>
      </c>
      <c r="G87" s="27">
        <v>236.37130676052766</v>
      </c>
      <c r="H87" s="31">
        <f t="shared" si="17"/>
        <v>325.76596753387713</v>
      </c>
      <c r="I87" s="32" t="str">
        <f t="shared" si="18"/>
        <v>242</v>
      </c>
      <c r="J87" s="30">
        <f t="shared" si="12"/>
        <v>34.614036171023614</v>
      </c>
      <c r="K87" s="27" t="str">
        <f t="shared" si="13"/>
        <v>4</v>
      </c>
      <c r="L87" s="31">
        <f t="shared" si="14"/>
        <v>4.5999999999999996</v>
      </c>
      <c r="M87" s="32" t="str">
        <f t="shared" si="15"/>
        <v>C</v>
      </c>
      <c r="N87" s="39">
        <f>IF(M87="E",Resumo!$G$7,IF(M87="D",Resumo!$F$7,IF(M87="C",Resumo!$E$7,IF(M87="B",Resumo!$D$7,IF(M87="A",Resumo!$C$7)))))</f>
        <v>0.85</v>
      </c>
      <c r="O87" s="27">
        <f>Resumo!$C$4*Geral!G87*86400*365/1000</f>
        <v>156538.31613000002</v>
      </c>
      <c r="P87" s="39">
        <f t="shared" si="19"/>
        <v>133057.56871050003</v>
      </c>
      <c r="Q87" s="26" t="s">
        <v>232</v>
      </c>
    </row>
    <row r="88" spans="2:17" s="13" customFormat="1" ht="12.95" customHeight="1">
      <c r="B88" s="26" t="s">
        <v>40</v>
      </c>
      <c r="C88" s="27" t="s">
        <v>157</v>
      </c>
      <c r="D88" s="28">
        <v>9271</v>
      </c>
      <c r="E88" s="28">
        <v>53.2</v>
      </c>
      <c r="F88" s="28">
        <f t="shared" si="16"/>
        <v>4932.1720000000005</v>
      </c>
      <c r="G88" s="27">
        <v>18.5172602739726</v>
      </c>
      <c r="H88" s="31">
        <f t="shared" si="17"/>
        <v>324.37864852872781</v>
      </c>
      <c r="I88" s="32" t="str">
        <f t="shared" si="18"/>
        <v>202</v>
      </c>
      <c r="J88" s="30">
        <f t="shared" si="12"/>
        <v>60.583489370657325</v>
      </c>
      <c r="K88" s="27" t="str">
        <f t="shared" si="13"/>
        <v>0</v>
      </c>
      <c r="L88" s="31">
        <f t="shared" si="14"/>
        <v>1</v>
      </c>
      <c r="M88" s="32" t="str">
        <f t="shared" si="15"/>
        <v>E</v>
      </c>
      <c r="N88" s="39">
        <f>IF(M88="E",Resumo!$G$7,IF(M88="D",Resumo!$F$7,IF(M88="C",Resumo!$E$7,IF(M88="B",Resumo!$D$7,IF(M88="A",Resumo!$C$7)))))</f>
        <v>1</v>
      </c>
      <c r="O88" s="27">
        <f>Resumo!$C$4*Geral!G88*86400*365/1000</f>
        <v>12263.166719999999</v>
      </c>
      <c r="P88" s="39">
        <f t="shared" si="19"/>
        <v>12263.166719999999</v>
      </c>
      <c r="Q88" s="26" t="s">
        <v>182</v>
      </c>
    </row>
    <row r="89" spans="2:17" s="13" customFormat="1" ht="12.95" customHeight="1">
      <c r="B89" s="26" t="s">
        <v>123</v>
      </c>
      <c r="C89" s="27" t="s">
        <v>160</v>
      </c>
      <c r="D89" s="28">
        <v>4918</v>
      </c>
      <c r="E89" s="29">
        <v>100</v>
      </c>
      <c r="F89" s="28">
        <f t="shared" si="16"/>
        <v>4918</v>
      </c>
      <c r="G89" s="27">
        <v>5.0136986301369859</v>
      </c>
      <c r="H89" s="31">
        <f t="shared" si="17"/>
        <v>88.081244742544854</v>
      </c>
      <c r="I89" s="32" t="str">
        <f t="shared" si="18"/>
        <v>202</v>
      </c>
      <c r="J89" s="30">
        <f t="shared" si="12"/>
        <v>-56.395423394779776</v>
      </c>
      <c r="K89" s="27" t="str">
        <f t="shared" si="13"/>
        <v>9</v>
      </c>
      <c r="L89" s="31">
        <f t="shared" si="14"/>
        <v>9.1</v>
      </c>
      <c r="M89" s="32" t="str">
        <f t="shared" si="15"/>
        <v>A</v>
      </c>
      <c r="N89" s="39">
        <f>IF(M89="E",Resumo!$G$7,IF(M89="D",Resumo!$F$7,IF(M89="C",Resumo!$E$7,IF(M89="B",Resumo!$D$7,IF(M89="A",Resumo!$C$7)))))</f>
        <v>0.7</v>
      </c>
      <c r="O89" s="27">
        <f>Resumo!$C$4*Geral!G89*86400*365/1000</f>
        <v>3320.3519999999999</v>
      </c>
      <c r="P89" s="39">
        <f t="shared" si="19"/>
        <v>2324.2463999999995</v>
      </c>
      <c r="Q89" s="26" t="s">
        <v>182</v>
      </c>
    </row>
    <row r="90" spans="2:17" s="13" customFormat="1" ht="12.95" customHeight="1">
      <c r="B90" s="26" t="s">
        <v>124</v>
      </c>
      <c r="C90" s="27" t="s">
        <v>160</v>
      </c>
      <c r="D90" s="28">
        <v>17260</v>
      </c>
      <c r="E90" s="29">
        <v>100</v>
      </c>
      <c r="F90" s="28">
        <f t="shared" si="16"/>
        <v>17260</v>
      </c>
      <c r="G90" s="27">
        <v>62.921708904109586</v>
      </c>
      <c r="H90" s="31">
        <f t="shared" si="17"/>
        <v>314.97309671582087</v>
      </c>
      <c r="I90" s="32" t="str">
        <f t="shared" si="18"/>
        <v>217</v>
      </c>
      <c r="J90" s="30">
        <f t="shared" si="12"/>
        <v>45.148892495769985</v>
      </c>
      <c r="K90" s="27" t="str">
        <f t="shared" si="13"/>
        <v>2</v>
      </c>
      <c r="L90" s="31">
        <f t="shared" si="14"/>
        <v>2.8</v>
      </c>
      <c r="M90" s="32" t="str">
        <f t="shared" si="15"/>
        <v>D</v>
      </c>
      <c r="N90" s="39">
        <f>IF(M90="E",Resumo!$G$7,IF(M90="D",Resumo!$F$7,IF(M90="C",Resumo!$E$7,IF(M90="B",Resumo!$D$7,IF(M90="A",Resumo!$C$7)))))</f>
        <v>0.92500000000000004</v>
      </c>
      <c r="O90" s="27">
        <f>Resumo!$C$4*Geral!G90*86400*365/1000</f>
        <v>41670.279251999993</v>
      </c>
      <c r="P90" s="39">
        <f t="shared" si="19"/>
        <v>38545.008308099998</v>
      </c>
      <c r="Q90" s="26" t="s">
        <v>182</v>
      </c>
    </row>
    <row r="91" spans="2:17" s="13" customFormat="1" ht="12.95" customHeight="1">
      <c r="B91" s="26" t="s">
        <v>41</v>
      </c>
      <c r="C91" s="27" t="s">
        <v>157</v>
      </c>
      <c r="D91" s="28">
        <v>3365</v>
      </c>
      <c r="E91" s="28">
        <v>65.099999999999994</v>
      </c>
      <c r="F91" s="28">
        <f t="shared" si="16"/>
        <v>2190.6149999999998</v>
      </c>
      <c r="G91" s="27">
        <v>3.5095890410958899</v>
      </c>
      <c r="H91" s="31">
        <f t="shared" si="17"/>
        <v>138.42162732871131</v>
      </c>
      <c r="I91" s="32" t="str">
        <f t="shared" si="18"/>
        <v>202</v>
      </c>
      <c r="J91" s="30">
        <f t="shared" si="12"/>
        <v>-31.474441916479552</v>
      </c>
      <c r="K91" s="27" t="str">
        <f t="shared" si="13"/>
        <v>8</v>
      </c>
      <c r="L91" s="31">
        <f t="shared" si="14"/>
        <v>8.1999999999999993</v>
      </c>
      <c r="M91" s="32" t="str">
        <f t="shared" si="15"/>
        <v>A</v>
      </c>
      <c r="N91" s="39">
        <f>IF(M91="E",Resumo!$G$7,IF(M91="D",Resumo!$F$7,IF(M91="C",Resumo!$E$7,IF(M91="B",Resumo!$D$7,IF(M91="A",Resumo!$C$7)))))</f>
        <v>0.7</v>
      </c>
      <c r="O91" s="27">
        <f>Resumo!$C$4*Geral!G91*86400*365/1000</f>
        <v>2324.2464</v>
      </c>
      <c r="P91" s="39">
        <f t="shared" si="19"/>
        <v>1626.9724799999999</v>
      </c>
      <c r="Q91" s="26" t="s">
        <v>182</v>
      </c>
    </row>
    <row r="92" spans="2:17" s="13" customFormat="1" ht="12.95" customHeight="1">
      <c r="B92" s="26" t="s">
        <v>100</v>
      </c>
      <c r="C92" s="27" t="s">
        <v>159</v>
      </c>
      <c r="D92" s="28">
        <v>7036</v>
      </c>
      <c r="E92" s="28">
        <v>75.2</v>
      </c>
      <c r="F92" s="28">
        <f t="shared" si="16"/>
        <v>5291.072000000001</v>
      </c>
      <c r="G92" s="27">
        <v>37.978767123287668</v>
      </c>
      <c r="H92" s="31">
        <f t="shared" si="17"/>
        <v>620.17025650984408</v>
      </c>
      <c r="I92" s="32" t="str">
        <f t="shared" si="18"/>
        <v>217</v>
      </c>
      <c r="J92" s="30">
        <f t="shared" si="12"/>
        <v>185.79274493541203</v>
      </c>
      <c r="K92" s="27" t="str">
        <f t="shared" si="13"/>
        <v>0</v>
      </c>
      <c r="L92" s="31">
        <f t="shared" si="14"/>
        <v>1</v>
      </c>
      <c r="M92" s="32" t="str">
        <f t="shared" si="15"/>
        <v>E</v>
      </c>
      <c r="N92" s="39">
        <f>IF(M92="E",Resumo!$G$7,IF(M92="D",Resumo!$F$7,IF(M92="C",Resumo!$E$7,IF(M92="B",Resumo!$D$7,IF(M92="A",Resumo!$C$7)))))</f>
        <v>1</v>
      </c>
      <c r="O92" s="27">
        <f>Resumo!$C$4*Geral!G92*86400*365/1000</f>
        <v>25151.666399999998</v>
      </c>
      <c r="P92" s="39">
        <f t="shared" si="19"/>
        <v>25151.666399999998</v>
      </c>
      <c r="Q92" s="26" t="s">
        <v>182</v>
      </c>
    </row>
    <row r="93" spans="2:17" s="13" customFormat="1" ht="12.95" customHeight="1">
      <c r="B93" s="26" t="s">
        <v>143</v>
      </c>
      <c r="C93" s="27" t="s">
        <v>161</v>
      </c>
      <c r="D93" s="28">
        <v>7110</v>
      </c>
      <c r="E93" s="28">
        <v>59.9</v>
      </c>
      <c r="F93" s="28">
        <f t="shared" si="16"/>
        <v>4258.8900000000003</v>
      </c>
      <c r="G93" s="27">
        <v>11.832328767123288</v>
      </c>
      <c r="H93" s="31">
        <f t="shared" si="17"/>
        <v>240.04217189912208</v>
      </c>
      <c r="I93" s="32" t="str">
        <f t="shared" si="18"/>
        <v>202</v>
      </c>
      <c r="J93" s="30">
        <f t="shared" si="12"/>
        <v>18.83275836590202</v>
      </c>
      <c r="K93" s="27" t="str">
        <f t="shared" si="13"/>
        <v>6</v>
      </c>
      <c r="L93" s="31">
        <f t="shared" si="14"/>
        <v>6.4</v>
      </c>
      <c r="M93" s="32" t="str">
        <f t="shared" si="15"/>
        <v>B</v>
      </c>
      <c r="N93" s="39">
        <f>IF(M93="E",Resumo!$G$7,IF(M93="D",Resumo!$F$7,IF(M93="C",Resumo!$E$7,IF(M93="B",Resumo!$D$7,IF(M93="A",Resumo!$C$7)))))</f>
        <v>0.77500000000000002</v>
      </c>
      <c r="O93" s="27">
        <f>Resumo!$C$4*Geral!G93*86400*365/1000</f>
        <v>7836.0307200000007</v>
      </c>
      <c r="P93" s="39">
        <f t="shared" si="19"/>
        <v>6072.9238080000005</v>
      </c>
      <c r="Q93" s="26" t="s">
        <v>182</v>
      </c>
    </row>
    <row r="94" spans="2:17" s="13" customFormat="1" ht="12.95" customHeight="1">
      <c r="B94" s="26" t="s">
        <v>42</v>
      </c>
      <c r="C94" s="27" t="s">
        <v>157</v>
      </c>
      <c r="D94" s="28">
        <v>4062</v>
      </c>
      <c r="E94" s="28">
        <v>78.2</v>
      </c>
      <c r="F94" s="28">
        <f t="shared" si="16"/>
        <v>3176.4840000000004</v>
      </c>
      <c r="G94" s="27">
        <v>13.369584474885844</v>
      </c>
      <c r="H94" s="31">
        <f t="shared" si="17"/>
        <v>363.65116230087631</v>
      </c>
      <c r="I94" s="32" t="str">
        <f t="shared" si="18"/>
        <v>202</v>
      </c>
      <c r="J94" s="30">
        <f t="shared" si="12"/>
        <v>80.025327871720947</v>
      </c>
      <c r="K94" s="27" t="str">
        <f t="shared" si="13"/>
        <v>0</v>
      </c>
      <c r="L94" s="31">
        <f t="shared" si="14"/>
        <v>1</v>
      </c>
      <c r="M94" s="32" t="str">
        <f t="shared" si="15"/>
        <v>E</v>
      </c>
      <c r="N94" s="39">
        <f>IF(M94="E",Resumo!$G$7,IF(M94="D",Resumo!$F$7,IF(M94="C",Resumo!$E$7,IF(M94="B",Resumo!$D$7,IF(M94="A",Resumo!$C$7)))))</f>
        <v>1</v>
      </c>
      <c r="O94" s="27">
        <f>Resumo!$C$4*Geral!G94*86400*365/1000</f>
        <v>8854.0875360000009</v>
      </c>
      <c r="P94" s="39">
        <f t="shared" si="19"/>
        <v>8854.0875360000009</v>
      </c>
      <c r="Q94" s="26" t="s">
        <v>182</v>
      </c>
    </row>
    <row r="95" spans="2:17" s="13" customFormat="1" ht="12.95" customHeight="1">
      <c r="B95" s="26" t="s">
        <v>43</v>
      </c>
      <c r="C95" s="27" t="s">
        <v>157</v>
      </c>
      <c r="D95" s="28">
        <v>4420</v>
      </c>
      <c r="E95" s="29">
        <v>100</v>
      </c>
      <c r="F95" s="28">
        <f t="shared" si="16"/>
        <v>4420</v>
      </c>
      <c r="G95" s="27">
        <v>10.027397260273972</v>
      </c>
      <c r="H95" s="31">
        <f t="shared" si="17"/>
        <v>196.01066137730118</v>
      </c>
      <c r="I95" s="32" t="str">
        <f t="shared" si="18"/>
        <v>202</v>
      </c>
      <c r="J95" s="30">
        <f t="shared" si="12"/>
        <v>-2.9650191201479323</v>
      </c>
      <c r="K95" s="27" t="str">
        <f t="shared" si="13"/>
        <v>7</v>
      </c>
      <c r="L95" s="31">
        <f t="shared" si="14"/>
        <v>7.3</v>
      </c>
      <c r="M95" s="32" t="str">
        <f t="shared" si="15"/>
        <v>B</v>
      </c>
      <c r="N95" s="39">
        <f>IF(M95="E",Resumo!$G$7,IF(M95="D",Resumo!$F$7,IF(M95="C",Resumo!$E$7,IF(M95="B",Resumo!$D$7,IF(M95="A",Resumo!$C$7)))))</f>
        <v>0.77500000000000002</v>
      </c>
      <c r="O95" s="27">
        <f>Resumo!$C$4*Geral!G95*86400*365/1000</f>
        <v>6640.7039999999997</v>
      </c>
      <c r="P95" s="39">
        <f t="shared" si="19"/>
        <v>5146.5456000000004</v>
      </c>
      <c r="Q95" s="26" t="s">
        <v>182</v>
      </c>
    </row>
    <row r="96" spans="2:17" s="13" customFormat="1" ht="12.95" customHeight="1">
      <c r="B96" s="26" t="s">
        <v>44</v>
      </c>
      <c r="C96" s="27" t="s">
        <v>157</v>
      </c>
      <c r="D96" s="28">
        <v>17232</v>
      </c>
      <c r="E96" s="28">
        <v>33.6</v>
      </c>
      <c r="F96" s="28">
        <f t="shared" si="16"/>
        <v>5789.9520000000011</v>
      </c>
      <c r="G96" s="27">
        <v>30.082191780821915</v>
      </c>
      <c r="H96" s="31">
        <f t="shared" si="17"/>
        <v>448.89860397167593</v>
      </c>
      <c r="I96" s="32" t="str">
        <f t="shared" si="18"/>
        <v>217</v>
      </c>
      <c r="J96" s="30">
        <f t="shared" si="12"/>
        <v>106.86571611597968</v>
      </c>
      <c r="K96" s="27" t="str">
        <f t="shared" si="13"/>
        <v>0</v>
      </c>
      <c r="L96" s="31">
        <f t="shared" si="14"/>
        <v>1</v>
      </c>
      <c r="M96" s="32" t="str">
        <f t="shared" si="15"/>
        <v>E</v>
      </c>
      <c r="N96" s="39">
        <f>IF(M96="E",Resumo!$G$7,IF(M96="D",Resumo!$F$7,IF(M96="C",Resumo!$E$7,IF(M96="B",Resumo!$D$7,IF(M96="A",Resumo!$C$7)))))</f>
        <v>1</v>
      </c>
      <c r="O96" s="27">
        <f>Resumo!$C$4*Geral!G96*86400*365/1000</f>
        <v>19922.112000000001</v>
      </c>
      <c r="P96" s="39">
        <f t="shared" si="19"/>
        <v>19922.112000000001</v>
      </c>
      <c r="Q96" s="26" t="s">
        <v>163</v>
      </c>
    </row>
    <row r="97" spans="2:17" s="13" customFormat="1" ht="12.95" customHeight="1">
      <c r="B97" s="26" t="s">
        <v>5</v>
      </c>
      <c r="C97" s="27" t="s">
        <v>157</v>
      </c>
      <c r="D97" s="31">
        <v>57390</v>
      </c>
      <c r="E97" s="31">
        <v>98.2</v>
      </c>
      <c r="F97" s="28">
        <f t="shared" si="16"/>
        <v>56356.98</v>
      </c>
      <c r="G97" s="27">
        <v>201.39173211567731</v>
      </c>
      <c r="H97" s="31">
        <f t="shared" si="17"/>
        <v>308.75049824874435</v>
      </c>
      <c r="I97" s="32" t="str">
        <f t="shared" si="18"/>
        <v>242</v>
      </c>
      <c r="J97" s="30">
        <f t="shared" si="12"/>
        <v>27.582850516010062</v>
      </c>
      <c r="K97" s="27" t="str">
        <f t="shared" si="13"/>
        <v>4</v>
      </c>
      <c r="L97" s="31">
        <f t="shared" si="14"/>
        <v>4.5999999999999996</v>
      </c>
      <c r="M97" s="32" t="str">
        <f t="shared" si="15"/>
        <v>C</v>
      </c>
      <c r="N97" s="39">
        <f>IF(M97="E",Resumo!$G$7,IF(M97="D",Resumo!$F$7,IF(M97="C",Resumo!$E$7,IF(M97="B",Resumo!$D$7,IF(M97="A",Resumo!$C$7)))))</f>
        <v>0.85</v>
      </c>
      <c r="O97" s="27">
        <f>Resumo!$C$4*Geral!G97*86400*365/1000</f>
        <v>133372.88294400001</v>
      </c>
      <c r="P97" s="39">
        <f t="shared" si="19"/>
        <v>113366.95050240001</v>
      </c>
      <c r="Q97" s="26" t="s">
        <v>205</v>
      </c>
    </row>
    <row r="98" spans="2:17" s="13" customFormat="1" ht="12.95" customHeight="1">
      <c r="B98" s="26" t="s">
        <v>45</v>
      </c>
      <c r="C98" s="27" t="s">
        <v>157</v>
      </c>
      <c r="D98" s="28">
        <v>10417</v>
      </c>
      <c r="E98" s="28">
        <v>46.4</v>
      </c>
      <c r="F98" s="28">
        <f t="shared" si="16"/>
        <v>4833.4880000000003</v>
      </c>
      <c r="G98" s="27">
        <v>12.144292237442922</v>
      </c>
      <c r="H98" s="31">
        <f t="shared" si="17"/>
        <v>217.08274631385623</v>
      </c>
      <c r="I98" s="32" t="str">
        <f t="shared" si="18"/>
        <v>202</v>
      </c>
      <c r="J98" s="30">
        <f t="shared" si="12"/>
        <v>7.4667060959684326</v>
      </c>
      <c r="K98" s="27" t="str">
        <f t="shared" si="13"/>
        <v>6</v>
      </c>
      <c r="L98" s="31">
        <f t="shared" si="14"/>
        <v>6.4</v>
      </c>
      <c r="M98" s="32" t="str">
        <f t="shared" si="15"/>
        <v>B</v>
      </c>
      <c r="N98" s="39">
        <f>IF(M98="E",Resumo!$G$7,IF(M98="D",Resumo!$F$7,IF(M98="C",Resumo!$E$7,IF(M98="B",Resumo!$D$7,IF(M98="A",Resumo!$C$7)))))</f>
        <v>0.77500000000000002</v>
      </c>
      <c r="O98" s="27">
        <f>Resumo!$C$4*Geral!G98*86400*365/1000</f>
        <v>8042.6304</v>
      </c>
      <c r="P98" s="39">
        <f t="shared" si="19"/>
        <v>6233.03856</v>
      </c>
      <c r="Q98" s="26" t="s">
        <v>182</v>
      </c>
    </row>
    <row r="99" spans="2:17" s="13" customFormat="1" ht="12.95" customHeight="1">
      <c r="B99" s="26" t="s">
        <v>46</v>
      </c>
      <c r="C99" s="27" t="s">
        <v>157</v>
      </c>
      <c r="D99" s="28">
        <v>23818</v>
      </c>
      <c r="E99" s="31">
        <v>63.1</v>
      </c>
      <c r="F99" s="28">
        <f t="shared" si="16"/>
        <v>15029.158000000001</v>
      </c>
      <c r="G99" s="27">
        <v>33.370063926940631</v>
      </c>
      <c r="H99" s="31">
        <f t="shared" si="17"/>
        <v>191.8386594437074</v>
      </c>
      <c r="I99" s="32" t="str">
        <f t="shared" si="18"/>
        <v>217</v>
      </c>
      <c r="J99" s="30">
        <f t="shared" ref="J99:J130" si="20">((H99-I99)/I99)*100</f>
        <v>-11.595087813959724</v>
      </c>
      <c r="K99" s="27" t="str">
        <f t="shared" ref="K99:K130" si="21">IF(AND(J99&lt;-60.1),"10",IF(AND((J99&gt;-60),(J99&lt;-40.1)),"9",IF(AND((J99&gt;-40),(J99&lt;-20.1)),"8",IF(AND((J99&gt;-20),(J99&lt;0)),"7",IF(AND((J99&gt;0.1),(J99&lt;20)),"6",IF(AND((J99&gt;20.1),(J99&lt;40)),"4",IF(AND((J99&gt;40.1),(J99&lt;60)),"2",IF(AND(J99&gt;60.1),"0"))))))))</f>
        <v>7</v>
      </c>
      <c r="L99" s="31">
        <f t="shared" ref="L99:L130" si="22">(0.1*10)+(0.9*K99)</f>
        <v>7.3</v>
      </c>
      <c r="M99" s="32" t="str">
        <f t="shared" ref="M99:M130" si="23">IF(AND((L99&gt;8),(L99&lt;10.1)),"A",IF(AND((L99&gt;6),(L99&lt;8)),"B",IF(AND((L99&gt;4),(L99&lt;6)),"C",IF(AND((L99&gt;2),(L99&lt;4)),"D",IF(AND((L99&gt;0),(L99&lt;2)),"E")))))</f>
        <v>B</v>
      </c>
      <c r="N99" s="39">
        <f>IF(M99="E",Resumo!$G$7,IF(M99="D",Resumo!$F$7,IF(M99="C",Resumo!$E$7,IF(M99="B",Resumo!$D$7,IF(M99="A",Resumo!$C$7)))))</f>
        <v>0.77500000000000002</v>
      </c>
      <c r="O99" s="27">
        <f>Resumo!$C$4*Geral!G99*86400*365/1000</f>
        <v>22099.525055999999</v>
      </c>
      <c r="P99" s="39">
        <f t="shared" si="19"/>
        <v>17127.131918399999</v>
      </c>
      <c r="Q99" s="26" t="s">
        <v>222</v>
      </c>
    </row>
    <row r="100" spans="2:17" s="13" customFormat="1" ht="12.95" customHeight="1">
      <c r="B100" s="26" t="s">
        <v>154</v>
      </c>
      <c r="C100" s="27" t="s">
        <v>162</v>
      </c>
      <c r="D100" s="28">
        <v>6569</v>
      </c>
      <c r="E100" s="28">
        <v>65.5</v>
      </c>
      <c r="F100" s="28">
        <f t="shared" si="16"/>
        <v>4302.6949999999997</v>
      </c>
      <c r="G100" s="27">
        <v>18.483835616438355</v>
      </c>
      <c r="H100" s="31">
        <f t="shared" si="17"/>
        <v>371.16351432306362</v>
      </c>
      <c r="I100" s="32" t="str">
        <f t="shared" si="18"/>
        <v>202</v>
      </c>
      <c r="J100" s="30">
        <f t="shared" si="20"/>
        <v>83.744314021318615</v>
      </c>
      <c r="K100" s="27" t="str">
        <f t="shared" si="21"/>
        <v>0</v>
      </c>
      <c r="L100" s="31">
        <f t="shared" si="22"/>
        <v>1</v>
      </c>
      <c r="M100" s="32" t="str">
        <f t="shared" si="23"/>
        <v>E</v>
      </c>
      <c r="N100" s="39">
        <f>IF(M100="E",Resumo!$G$7,IF(M100="D",Resumo!$F$7,IF(M100="C",Resumo!$E$7,IF(M100="B",Resumo!$D$7,IF(M100="A",Resumo!$C$7)))))</f>
        <v>1</v>
      </c>
      <c r="O100" s="27">
        <f>Resumo!$C$4*Geral!G100*86400*365/1000</f>
        <v>12241.03104</v>
      </c>
      <c r="P100" s="39">
        <f t="shared" si="19"/>
        <v>12241.03104</v>
      </c>
      <c r="Q100" s="26" t="s">
        <v>233</v>
      </c>
    </row>
    <row r="101" spans="2:17" s="13" customFormat="1" ht="12.95" customHeight="1">
      <c r="B101" s="26" t="s">
        <v>13</v>
      </c>
      <c r="C101" s="27" t="s">
        <v>162</v>
      </c>
      <c r="D101" s="31">
        <v>17089</v>
      </c>
      <c r="E101" s="31">
        <v>75.099999999999994</v>
      </c>
      <c r="F101" s="28">
        <f t="shared" si="16"/>
        <v>12833.839</v>
      </c>
      <c r="G101" s="27">
        <v>88.1</v>
      </c>
      <c r="H101" s="31">
        <f t="shared" si="17"/>
        <v>593.10701965327758</v>
      </c>
      <c r="I101" s="32" t="str">
        <f t="shared" si="18"/>
        <v>217</v>
      </c>
      <c r="J101" s="30">
        <f t="shared" si="20"/>
        <v>173.32120721349199</v>
      </c>
      <c r="K101" s="27" t="str">
        <f t="shared" si="21"/>
        <v>0</v>
      </c>
      <c r="L101" s="31">
        <f t="shared" si="22"/>
        <v>1</v>
      </c>
      <c r="M101" s="32" t="str">
        <f t="shared" si="23"/>
        <v>E</v>
      </c>
      <c r="N101" s="39">
        <f>IF(M101="E",Resumo!$G$7,IF(M101="D",Resumo!$F$7,IF(M101="C",Resumo!$E$7,IF(M101="B",Resumo!$D$7,IF(M101="A",Resumo!$C$7)))))</f>
        <v>1</v>
      </c>
      <c r="O101" s="27">
        <f>Resumo!$C$4*Geral!G101*86400*365/1000</f>
        <v>58344.753600000004</v>
      </c>
      <c r="P101" s="39">
        <f t="shared" si="19"/>
        <v>58344.753600000004</v>
      </c>
      <c r="Q101" s="26" t="s">
        <v>182</v>
      </c>
    </row>
    <row r="102" spans="2:17" s="13" customFormat="1" ht="12.95" customHeight="1">
      <c r="B102" s="26" t="s">
        <v>47</v>
      </c>
      <c r="C102" s="27" t="s">
        <v>157</v>
      </c>
      <c r="D102" s="28">
        <v>14201</v>
      </c>
      <c r="E102" s="28">
        <v>79.8</v>
      </c>
      <c r="F102" s="28">
        <f t="shared" si="16"/>
        <v>11332.398000000001</v>
      </c>
      <c r="G102" s="27">
        <v>42.64</v>
      </c>
      <c r="H102" s="31">
        <f t="shared" si="17"/>
        <v>325.09412394446434</v>
      </c>
      <c r="I102" s="32" t="str">
        <f t="shared" si="18"/>
        <v>217</v>
      </c>
      <c r="J102" s="30">
        <f t="shared" si="20"/>
        <v>49.812960343071126</v>
      </c>
      <c r="K102" s="27" t="str">
        <f t="shared" si="21"/>
        <v>2</v>
      </c>
      <c r="L102" s="31">
        <f t="shared" si="22"/>
        <v>2.8</v>
      </c>
      <c r="M102" s="32" t="str">
        <f t="shared" si="23"/>
        <v>D</v>
      </c>
      <c r="N102" s="39">
        <f>IF(M102="E",Resumo!$G$7,IF(M102="D",Resumo!$F$7,IF(M102="C",Resumo!$E$7,IF(M102="B",Resumo!$D$7,IF(M102="A",Resumo!$C$7)))))</f>
        <v>0.92500000000000004</v>
      </c>
      <c r="O102" s="27">
        <f>Resumo!$C$4*Geral!G102*86400*365/1000</f>
        <v>28238.595839999998</v>
      </c>
      <c r="P102" s="39">
        <f t="shared" si="19"/>
        <v>26120.701151999998</v>
      </c>
      <c r="Q102" s="26" t="s">
        <v>206</v>
      </c>
    </row>
    <row r="103" spans="2:17" s="13" customFormat="1" ht="12.95" customHeight="1">
      <c r="B103" s="27" t="s">
        <v>10</v>
      </c>
      <c r="C103" s="27" t="s">
        <v>157</v>
      </c>
      <c r="D103" s="31">
        <v>2465</v>
      </c>
      <c r="E103" s="31">
        <v>100</v>
      </c>
      <c r="F103" s="28">
        <f t="shared" si="16"/>
        <v>2465</v>
      </c>
      <c r="G103" s="32">
        <v>2.211598173515982</v>
      </c>
      <c r="H103" s="31">
        <f t="shared" si="17"/>
        <v>77.518086081858357</v>
      </c>
      <c r="I103" s="32" t="str">
        <f t="shared" si="18"/>
        <v>202</v>
      </c>
      <c r="J103" s="30">
        <f t="shared" si="20"/>
        <v>-61.624709860466162</v>
      </c>
      <c r="K103" s="27" t="str">
        <f t="shared" si="21"/>
        <v>10</v>
      </c>
      <c r="L103" s="31">
        <f t="shared" si="22"/>
        <v>10</v>
      </c>
      <c r="M103" s="32" t="str">
        <f t="shared" si="23"/>
        <v>A</v>
      </c>
      <c r="N103" s="39">
        <f>IF(M103="E",Resumo!$G$7,IF(M103="D",Resumo!$F$7,IF(M103="C",Resumo!$E$7,IF(M103="B",Resumo!$D$7,IF(M103="A",Resumo!$C$7)))))</f>
        <v>0.7</v>
      </c>
      <c r="O103" s="27">
        <f>Resumo!$C$4*Geral!G103*86400*365/1000</f>
        <v>1464.6441600000001</v>
      </c>
      <c r="P103" s="39">
        <f t="shared" si="19"/>
        <v>1025.250912</v>
      </c>
      <c r="Q103" s="27" t="s">
        <v>207</v>
      </c>
    </row>
    <row r="104" spans="2:17" s="13" customFormat="1" ht="12.95" customHeight="1">
      <c r="B104" s="26" t="s">
        <v>48</v>
      </c>
      <c r="C104" s="27" t="s">
        <v>157</v>
      </c>
      <c r="D104" s="28">
        <v>6070</v>
      </c>
      <c r="E104" s="29">
        <v>100</v>
      </c>
      <c r="F104" s="28">
        <f t="shared" si="16"/>
        <v>6070</v>
      </c>
      <c r="G104" s="27">
        <v>8.5232876712328771</v>
      </c>
      <c r="H104" s="31">
        <f t="shared" si="17"/>
        <v>121.31994312924557</v>
      </c>
      <c r="I104" s="32" t="str">
        <f t="shared" si="18"/>
        <v>217</v>
      </c>
      <c r="J104" s="30">
        <f t="shared" si="20"/>
        <v>-44.092192106338445</v>
      </c>
      <c r="K104" s="27" t="str">
        <f t="shared" si="21"/>
        <v>9</v>
      </c>
      <c r="L104" s="31">
        <f t="shared" si="22"/>
        <v>9.1</v>
      </c>
      <c r="M104" s="32" t="str">
        <f t="shared" si="23"/>
        <v>A</v>
      </c>
      <c r="N104" s="39">
        <f>IF(M104="E",Resumo!$G$7,IF(M104="D",Resumo!$F$7,IF(M104="C",Resumo!$E$7,IF(M104="B",Resumo!$D$7,IF(M104="A",Resumo!$C$7)))))</f>
        <v>0.7</v>
      </c>
      <c r="O104" s="27">
        <f>Resumo!$C$4*Geral!G104*86400*365/1000</f>
        <v>5644.5984000000008</v>
      </c>
      <c r="P104" s="39">
        <f t="shared" si="19"/>
        <v>3951.2188800000004</v>
      </c>
      <c r="Q104" s="26" t="s">
        <v>182</v>
      </c>
    </row>
    <row r="105" spans="2:17" s="13" customFormat="1" ht="12.95" customHeight="1">
      <c r="B105" s="26" t="s">
        <v>80</v>
      </c>
      <c r="C105" s="27" t="s">
        <v>158</v>
      </c>
      <c r="D105" s="28">
        <v>14149</v>
      </c>
      <c r="E105" s="28">
        <v>79.7</v>
      </c>
      <c r="F105" s="28">
        <f t="shared" si="16"/>
        <v>11276.753000000001</v>
      </c>
      <c r="G105" s="27">
        <v>57.72</v>
      </c>
      <c r="H105" s="31">
        <f t="shared" si="17"/>
        <v>442.23793852716284</v>
      </c>
      <c r="I105" s="32" t="str">
        <f t="shared" si="18"/>
        <v>217</v>
      </c>
      <c r="J105" s="30">
        <f t="shared" si="20"/>
        <v>103.79628503555891</v>
      </c>
      <c r="K105" s="27" t="str">
        <f t="shared" si="21"/>
        <v>0</v>
      </c>
      <c r="L105" s="31">
        <f t="shared" si="22"/>
        <v>1</v>
      </c>
      <c r="M105" s="32" t="str">
        <f t="shared" si="23"/>
        <v>E</v>
      </c>
      <c r="N105" s="39">
        <f>IF(M105="E",Resumo!$G$7,IF(M105="D",Resumo!$F$7,IF(M105="C",Resumo!$E$7,IF(M105="B",Resumo!$D$7,IF(M105="A",Resumo!$C$7)))))</f>
        <v>1</v>
      </c>
      <c r="O105" s="27">
        <f>Resumo!$C$4*Geral!G105*86400*365/1000</f>
        <v>38225.416320000004</v>
      </c>
      <c r="P105" s="39">
        <f t="shared" si="19"/>
        <v>38225.416320000004</v>
      </c>
      <c r="Q105" s="26" t="s">
        <v>182</v>
      </c>
    </row>
    <row r="106" spans="2:17" s="13" customFormat="1" ht="12.95" customHeight="1">
      <c r="B106" s="26" t="s">
        <v>101</v>
      </c>
      <c r="C106" s="27" t="s">
        <v>159</v>
      </c>
      <c r="D106" s="28">
        <v>13645</v>
      </c>
      <c r="E106" s="28">
        <v>40.200000000000003</v>
      </c>
      <c r="F106" s="28">
        <f t="shared" si="16"/>
        <v>5485.29</v>
      </c>
      <c r="G106" s="27">
        <v>10.027397260273972</v>
      </c>
      <c r="H106" s="31">
        <f t="shared" si="17"/>
        <v>157.94372280912606</v>
      </c>
      <c r="I106" s="32" t="str">
        <f t="shared" si="18"/>
        <v>217</v>
      </c>
      <c r="J106" s="30">
        <f t="shared" si="20"/>
        <v>-27.214874281508727</v>
      </c>
      <c r="K106" s="27" t="str">
        <f t="shared" si="21"/>
        <v>8</v>
      </c>
      <c r="L106" s="31">
        <f t="shared" si="22"/>
        <v>8.1999999999999993</v>
      </c>
      <c r="M106" s="32" t="str">
        <f t="shared" si="23"/>
        <v>A</v>
      </c>
      <c r="N106" s="39">
        <f>IF(M106="E",Resumo!$G$7,IF(M106="D",Resumo!$F$7,IF(M106="C",Resumo!$E$7,IF(M106="B",Resumo!$D$7,IF(M106="A",Resumo!$C$7)))))</f>
        <v>0.7</v>
      </c>
      <c r="O106" s="27">
        <f>Resumo!$C$4*Geral!G106*86400*365/1000</f>
        <v>6640.7039999999997</v>
      </c>
      <c r="P106" s="39">
        <f t="shared" si="19"/>
        <v>4648.4927999999991</v>
      </c>
      <c r="Q106" s="26" t="s">
        <v>182</v>
      </c>
    </row>
    <row r="107" spans="2:17" s="13" customFormat="1" ht="12.95" customHeight="1">
      <c r="B107" s="26" t="s">
        <v>102</v>
      </c>
      <c r="C107" s="27" t="s">
        <v>159</v>
      </c>
      <c r="D107" s="28">
        <v>15704</v>
      </c>
      <c r="E107" s="28">
        <v>64.5</v>
      </c>
      <c r="F107" s="28">
        <f t="shared" si="16"/>
        <v>10129.08</v>
      </c>
      <c r="G107" s="27">
        <v>26.07123287671233</v>
      </c>
      <c r="H107" s="31">
        <f t="shared" si="17"/>
        <v>222.38490766663364</v>
      </c>
      <c r="I107" s="32" t="str">
        <f t="shared" si="18"/>
        <v>217</v>
      </c>
      <c r="J107" s="30">
        <f t="shared" si="20"/>
        <v>2.4815242703380815</v>
      </c>
      <c r="K107" s="27" t="str">
        <f t="shared" si="21"/>
        <v>6</v>
      </c>
      <c r="L107" s="31">
        <f t="shared" si="22"/>
        <v>6.4</v>
      </c>
      <c r="M107" s="32" t="str">
        <f t="shared" si="23"/>
        <v>B</v>
      </c>
      <c r="N107" s="39">
        <f>IF(M107="E",Resumo!$G$7,IF(M107="D",Resumo!$F$7,IF(M107="C",Resumo!$E$7,IF(M107="B",Resumo!$D$7,IF(M107="A",Resumo!$C$7)))))</f>
        <v>0.77500000000000002</v>
      </c>
      <c r="O107" s="27">
        <f>Resumo!$C$4*Geral!G107*86400*365/1000</f>
        <v>17265.830400000003</v>
      </c>
      <c r="P107" s="39">
        <f t="shared" si="19"/>
        <v>13381.018560000002</v>
      </c>
      <c r="Q107" s="26" t="s">
        <v>234</v>
      </c>
    </row>
    <row r="108" spans="2:17" s="13" customFormat="1" ht="12.95" customHeight="1">
      <c r="B108" s="26" t="s">
        <v>81</v>
      </c>
      <c r="C108" s="27" t="s">
        <v>158</v>
      </c>
      <c r="D108" s="28">
        <v>27876</v>
      </c>
      <c r="E108" s="28">
        <v>88.9</v>
      </c>
      <c r="F108" s="28">
        <f t="shared" si="16"/>
        <v>24781.764000000003</v>
      </c>
      <c r="G108" s="27">
        <v>54.147945205479452</v>
      </c>
      <c r="H108" s="31">
        <f t="shared" si="17"/>
        <v>188.78327086616693</v>
      </c>
      <c r="I108" s="32" t="str">
        <f t="shared" si="18"/>
        <v>217</v>
      </c>
      <c r="J108" s="30">
        <f t="shared" si="20"/>
        <v>-13.003100983333212</v>
      </c>
      <c r="K108" s="27" t="str">
        <f t="shared" si="21"/>
        <v>7</v>
      </c>
      <c r="L108" s="31">
        <f t="shared" si="22"/>
        <v>7.3</v>
      </c>
      <c r="M108" s="32" t="str">
        <f t="shared" si="23"/>
        <v>B</v>
      </c>
      <c r="N108" s="39">
        <f>IF(M108="E",Resumo!$G$7,IF(M108="D",Resumo!$F$7,IF(M108="C",Resumo!$E$7,IF(M108="B",Resumo!$D$7,IF(M108="A",Resumo!$C$7)))))</f>
        <v>0.77500000000000002</v>
      </c>
      <c r="O108" s="27">
        <f>Resumo!$C$4*Geral!G108*86400*365/1000</f>
        <v>35859.801599999999</v>
      </c>
      <c r="P108" s="39">
        <f t="shared" si="19"/>
        <v>27791.346239999999</v>
      </c>
      <c r="Q108" s="26" t="s">
        <v>182</v>
      </c>
    </row>
    <row r="109" spans="2:17" s="13" customFormat="1" ht="12.95" customHeight="1">
      <c r="B109" s="26" t="s">
        <v>49</v>
      </c>
      <c r="C109" s="27" t="s">
        <v>157</v>
      </c>
      <c r="D109" s="28">
        <v>7682</v>
      </c>
      <c r="E109" s="28">
        <v>49.4</v>
      </c>
      <c r="F109" s="28">
        <f t="shared" si="16"/>
        <v>3794.9079999999999</v>
      </c>
      <c r="G109" s="27">
        <v>10.027397260273972</v>
      </c>
      <c r="H109" s="31">
        <f t="shared" si="17"/>
        <v>228.29726657080255</v>
      </c>
      <c r="I109" s="32" t="str">
        <f t="shared" si="18"/>
        <v>202</v>
      </c>
      <c r="J109" s="30">
        <f t="shared" si="20"/>
        <v>13.018448797427004</v>
      </c>
      <c r="K109" s="27" t="str">
        <f t="shared" si="21"/>
        <v>6</v>
      </c>
      <c r="L109" s="31">
        <f t="shared" si="22"/>
        <v>6.4</v>
      </c>
      <c r="M109" s="32" t="str">
        <f t="shared" si="23"/>
        <v>B</v>
      </c>
      <c r="N109" s="39">
        <f>IF(M109="E",Resumo!$G$7,IF(M109="D",Resumo!$F$7,IF(M109="C",Resumo!$E$7,IF(M109="B",Resumo!$D$7,IF(M109="A",Resumo!$C$7)))))</f>
        <v>0.77500000000000002</v>
      </c>
      <c r="O109" s="27">
        <f>Resumo!$C$4*Geral!G109*86400*365/1000</f>
        <v>6640.7039999999997</v>
      </c>
      <c r="P109" s="39">
        <f t="shared" si="19"/>
        <v>5146.5456000000004</v>
      </c>
      <c r="Q109" s="26" t="s">
        <v>182</v>
      </c>
    </row>
    <row r="110" spans="2:17" s="13" customFormat="1" ht="12.95" customHeight="1">
      <c r="B110" s="26" t="s">
        <v>50</v>
      </c>
      <c r="C110" s="27" t="s">
        <v>157</v>
      </c>
      <c r="D110" s="28">
        <v>4992</v>
      </c>
      <c r="E110" s="28">
        <v>28.4</v>
      </c>
      <c r="F110" s="28">
        <f t="shared" si="16"/>
        <v>1417.7279999999998</v>
      </c>
      <c r="G110" s="27">
        <v>9.9531202435312007</v>
      </c>
      <c r="H110" s="31">
        <f t="shared" si="17"/>
        <v>606.56881224120275</v>
      </c>
      <c r="I110" s="32" t="str">
        <f t="shared" si="18"/>
        <v>202</v>
      </c>
      <c r="J110" s="30">
        <f t="shared" si="20"/>
        <v>200.28159021841719</v>
      </c>
      <c r="K110" s="27" t="str">
        <f t="shared" si="21"/>
        <v>0</v>
      </c>
      <c r="L110" s="31">
        <f t="shared" si="22"/>
        <v>1</v>
      </c>
      <c r="M110" s="32" t="str">
        <f t="shared" si="23"/>
        <v>E</v>
      </c>
      <c r="N110" s="39">
        <f>IF(M110="E",Resumo!$G$7,IF(M110="D",Resumo!$F$7,IF(M110="C",Resumo!$E$7,IF(M110="B",Resumo!$D$7,IF(M110="A",Resumo!$C$7)))))</f>
        <v>1</v>
      </c>
      <c r="O110" s="27">
        <f>Resumo!$C$4*Geral!G110*86400*365/1000</f>
        <v>6591.5135999999993</v>
      </c>
      <c r="P110" s="39">
        <f t="shared" si="19"/>
        <v>6591.5135999999993</v>
      </c>
      <c r="Q110" s="26" t="s">
        <v>182</v>
      </c>
    </row>
    <row r="111" spans="2:17" s="13" customFormat="1" ht="12.95" customHeight="1">
      <c r="B111" s="26" t="s">
        <v>125</v>
      </c>
      <c r="C111" s="27" t="s">
        <v>160</v>
      </c>
      <c r="D111" s="28">
        <v>4600</v>
      </c>
      <c r="E111" s="28">
        <v>66.400000000000006</v>
      </c>
      <c r="F111" s="28">
        <f t="shared" si="16"/>
        <v>3054.4</v>
      </c>
      <c r="G111" s="27">
        <v>6.2476255707762549</v>
      </c>
      <c r="H111" s="31">
        <f t="shared" si="17"/>
        <v>176.72696742897736</v>
      </c>
      <c r="I111" s="32" t="str">
        <f t="shared" si="18"/>
        <v>202</v>
      </c>
      <c r="J111" s="30">
        <f t="shared" si="20"/>
        <v>-12.511402262882495</v>
      </c>
      <c r="K111" s="27" t="str">
        <f t="shared" si="21"/>
        <v>7</v>
      </c>
      <c r="L111" s="31">
        <f t="shared" si="22"/>
        <v>7.3</v>
      </c>
      <c r="M111" s="32" t="str">
        <f t="shared" si="23"/>
        <v>B</v>
      </c>
      <c r="N111" s="39">
        <f>IF(M111="E",Resumo!$G$7,IF(M111="D",Resumo!$F$7,IF(M111="C",Resumo!$E$7,IF(M111="B",Resumo!$D$7,IF(M111="A",Resumo!$C$7)))))</f>
        <v>0.77500000000000002</v>
      </c>
      <c r="O111" s="27">
        <f>Resumo!$C$4*Geral!G111*86400*365/1000</f>
        <v>4137.5275199999996</v>
      </c>
      <c r="P111" s="39">
        <f t="shared" si="19"/>
        <v>3206.5838279999998</v>
      </c>
      <c r="Q111" s="26" t="s">
        <v>182</v>
      </c>
    </row>
    <row r="112" spans="2:17" s="13" customFormat="1" ht="12.95" customHeight="1">
      <c r="B112" s="26" t="s">
        <v>51</v>
      </c>
      <c r="C112" s="27" t="s">
        <v>157</v>
      </c>
      <c r="D112" s="28">
        <v>15011</v>
      </c>
      <c r="E112" s="28">
        <v>50.8</v>
      </c>
      <c r="F112" s="28">
        <f t="shared" si="16"/>
        <v>7625.5879999999997</v>
      </c>
      <c r="G112" s="27">
        <v>23.965200913242008</v>
      </c>
      <c r="H112" s="31">
        <f t="shared" si="17"/>
        <v>271.53228825162199</v>
      </c>
      <c r="I112" s="32" t="str">
        <f t="shared" si="18"/>
        <v>217</v>
      </c>
      <c r="J112" s="30">
        <f t="shared" si="20"/>
        <v>25.130086751899533</v>
      </c>
      <c r="K112" s="27" t="str">
        <f t="shared" si="21"/>
        <v>4</v>
      </c>
      <c r="L112" s="31">
        <f t="shared" si="22"/>
        <v>4.5999999999999996</v>
      </c>
      <c r="M112" s="32" t="str">
        <f t="shared" si="23"/>
        <v>C</v>
      </c>
      <c r="N112" s="39">
        <f>IF(M112="E",Resumo!$G$7,IF(M112="D",Resumo!$F$7,IF(M112="C",Resumo!$E$7,IF(M112="B",Resumo!$D$7,IF(M112="A",Resumo!$C$7)))))</f>
        <v>0.85</v>
      </c>
      <c r="O112" s="27">
        <f>Resumo!$C$4*Geral!G112*86400*365/1000</f>
        <v>15871.098096000002</v>
      </c>
      <c r="P112" s="39">
        <f t="shared" si="19"/>
        <v>13490.433381600002</v>
      </c>
      <c r="Q112" s="26" t="s">
        <v>182</v>
      </c>
    </row>
    <row r="113" spans="2:17" s="13" customFormat="1" ht="12.95" customHeight="1">
      <c r="B113" s="26" t="s">
        <v>82</v>
      </c>
      <c r="C113" s="27" t="s">
        <v>158</v>
      </c>
      <c r="D113" s="28">
        <v>10552</v>
      </c>
      <c r="E113" s="28">
        <v>60</v>
      </c>
      <c r="F113" s="28">
        <f t="shared" si="16"/>
        <v>6331.2</v>
      </c>
      <c r="G113" s="27">
        <v>30.8</v>
      </c>
      <c r="H113" s="31">
        <f t="shared" si="17"/>
        <v>420.31842304776347</v>
      </c>
      <c r="I113" s="32" t="str">
        <f t="shared" si="18"/>
        <v>217</v>
      </c>
      <c r="J113" s="30">
        <f t="shared" si="20"/>
        <v>93.695125828462437</v>
      </c>
      <c r="K113" s="27" t="str">
        <f t="shared" si="21"/>
        <v>0</v>
      </c>
      <c r="L113" s="31">
        <f t="shared" si="22"/>
        <v>1</v>
      </c>
      <c r="M113" s="32" t="str">
        <f t="shared" si="23"/>
        <v>E</v>
      </c>
      <c r="N113" s="39">
        <f>IF(M113="E",Resumo!$G$7,IF(M113="D",Resumo!$F$7,IF(M113="C",Resumo!$E$7,IF(M113="B",Resumo!$D$7,IF(M113="A",Resumo!$C$7)))))</f>
        <v>1</v>
      </c>
      <c r="O113" s="27">
        <f>Resumo!$C$4*Geral!G113*86400*365/1000</f>
        <v>20397.484800000002</v>
      </c>
      <c r="P113" s="39">
        <f t="shared" si="19"/>
        <v>20397.484800000002</v>
      </c>
      <c r="Q113" s="26" t="s">
        <v>182</v>
      </c>
    </row>
    <row r="114" spans="2:17" s="13" customFormat="1" ht="12.95" customHeight="1">
      <c r="B114" s="26" t="s">
        <v>126</v>
      </c>
      <c r="C114" s="27" t="s">
        <v>160</v>
      </c>
      <c r="D114" s="28">
        <v>14395</v>
      </c>
      <c r="E114" s="28">
        <v>74.5</v>
      </c>
      <c r="F114" s="28">
        <f t="shared" si="16"/>
        <v>10724.275</v>
      </c>
      <c r="G114" s="27">
        <v>43.452054794520542</v>
      </c>
      <c r="H114" s="31">
        <f t="shared" si="17"/>
        <v>350.07098701278869</v>
      </c>
      <c r="I114" s="32" t="str">
        <f t="shared" si="18"/>
        <v>217</v>
      </c>
      <c r="J114" s="30">
        <f t="shared" si="20"/>
        <v>61.323035489764379</v>
      </c>
      <c r="K114" s="27" t="str">
        <f t="shared" si="21"/>
        <v>0</v>
      </c>
      <c r="L114" s="31">
        <f t="shared" si="22"/>
        <v>1</v>
      </c>
      <c r="M114" s="32" t="str">
        <f t="shared" si="23"/>
        <v>E</v>
      </c>
      <c r="N114" s="39">
        <f>IF(M114="E",Resumo!$G$7,IF(M114="D",Resumo!$F$7,IF(M114="C",Resumo!$E$7,IF(M114="B",Resumo!$D$7,IF(M114="A",Resumo!$C$7)))))</f>
        <v>1</v>
      </c>
      <c r="O114" s="27">
        <f>Resumo!$C$4*Geral!G114*86400*365/1000</f>
        <v>28776.383999999995</v>
      </c>
      <c r="P114" s="39">
        <f t="shared" si="19"/>
        <v>28776.383999999995</v>
      </c>
      <c r="Q114" s="26" t="s">
        <v>182</v>
      </c>
    </row>
    <row r="115" spans="2:17" s="13" customFormat="1" ht="12.95" customHeight="1">
      <c r="B115" s="26" t="s">
        <v>52</v>
      </c>
      <c r="C115" s="27" t="s">
        <v>157</v>
      </c>
      <c r="D115" s="28">
        <v>6547</v>
      </c>
      <c r="E115" s="29">
        <v>100</v>
      </c>
      <c r="F115" s="28">
        <f t="shared" si="16"/>
        <v>6547</v>
      </c>
      <c r="G115" s="27">
        <v>24.600547945205477</v>
      </c>
      <c r="H115" s="31">
        <f t="shared" si="17"/>
        <v>324.65057926771857</v>
      </c>
      <c r="I115" s="32" t="str">
        <f t="shared" si="18"/>
        <v>217</v>
      </c>
      <c r="J115" s="30">
        <f t="shared" si="20"/>
        <v>49.608561874524689</v>
      </c>
      <c r="K115" s="27" t="str">
        <f t="shared" si="21"/>
        <v>2</v>
      </c>
      <c r="L115" s="31">
        <f t="shared" si="22"/>
        <v>2.8</v>
      </c>
      <c r="M115" s="32" t="str">
        <f t="shared" si="23"/>
        <v>D</v>
      </c>
      <c r="N115" s="39">
        <f>IF(M115="E",Resumo!$G$7,IF(M115="D",Resumo!$F$7,IF(M115="C",Resumo!$E$7,IF(M115="B",Resumo!$D$7,IF(M115="A",Resumo!$C$7)))))</f>
        <v>0.92500000000000004</v>
      </c>
      <c r="O115" s="27">
        <f>Resumo!$C$4*Geral!G115*86400*365/1000</f>
        <v>16291.860479999998</v>
      </c>
      <c r="P115" s="39">
        <f t="shared" si="19"/>
        <v>15069.970943999999</v>
      </c>
      <c r="Q115" s="26" t="s">
        <v>208</v>
      </c>
    </row>
    <row r="116" spans="2:17" s="13" customFormat="1" ht="12.95" customHeight="1">
      <c r="B116" s="26" t="s">
        <v>144</v>
      </c>
      <c r="C116" s="27" t="s">
        <v>161</v>
      </c>
      <c r="D116" s="28">
        <v>5697</v>
      </c>
      <c r="E116" s="28">
        <v>33.6</v>
      </c>
      <c r="F116" s="28">
        <f t="shared" si="16"/>
        <v>1914.192</v>
      </c>
      <c r="G116" s="27">
        <v>2.0054794520547947</v>
      </c>
      <c r="H116" s="31">
        <f t="shared" si="17"/>
        <v>90.520399551107857</v>
      </c>
      <c r="I116" s="32" t="str">
        <f t="shared" si="18"/>
        <v>202</v>
      </c>
      <c r="J116" s="30">
        <f t="shared" si="20"/>
        <v>-55.187921014303043</v>
      </c>
      <c r="K116" s="27" t="str">
        <f t="shared" si="21"/>
        <v>9</v>
      </c>
      <c r="L116" s="31">
        <f t="shared" si="22"/>
        <v>9.1</v>
      </c>
      <c r="M116" s="32" t="str">
        <f t="shared" si="23"/>
        <v>A</v>
      </c>
      <c r="N116" s="39">
        <f>IF(M116="E",Resumo!$G$7,IF(M116="D",Resumo!$F$7,IF(M116="C",Resumo!$E$7,IF(M116="B",Resumo!$D$7,IF(M116="A",Resumo!$C$7)))))</f>
        <v>0.7</v>
      </c>
      <c r="O116" s="27">
        <f>Resumo!$C$4*Geral!G116*86400*365/1000</f>
        <v>1328.1408000000004</v>
      </c>
      <c r="P116" s="39">
        <f t="shared" si="19"/>
        <v>929.69856000000016</v>
      </c>
      <c r="Q116" s="26" t="s">
        <v>182</v>
      </c>
    </row>
    <row r="117" spans="2:17" s="13" customFormat="1" ht="12.95" customHeight="1">
      <c r="B117" s="26" t="s">
        <v>155</v>
      </c>
      <c r="C117" s="27" t="s">
        <v>162</v>
      </c>
      <c r="D117" s="28">
        <v>8582</v>
      </c>
      <c r="E117" s="28">
        <v>48.3</v>
      </c>
      <c r="F117" s="28">
        <f t="shared" si="16"/>
        <v>4145.1059999999998</v>
      </c>
      <c r="G117" s="27">
        <v>20.054794520547944</v>
      </c>
      <c r="H117" s="31">
        <f t="shared" si="17"/>
        <v>418.01928504972915</v>
      </c>
      <c r="I117" s="32" t="str">
        <f t="shared" si="18"/>
        <v>202</v>
      </c>
      <c r="J117" s="30">
        <f t="shared" si="20"/>
        <v>106.94024012362829</v>
      </c>
      <c r="K117" s="27" t="str">
        <f t="shared" si="21"/>
        <v>0</v>
      </c>
      <c r="L117" s="31">
        <f t="shared" si="22"/>
        <v>1</v>
      </c>
      <c r="M117" s="32" t="str">
        <f t="shared" si="23"/>
        <v>E</v>
      </c>
      <c r="N117" s="39">
        <f>IF(M117="E",Resumo!$G$7,IF(M117="D",Resumo!$F$7,IF(M117="C",Resumo!$E$7,IF(M117="B",Resumo!$D$7,IF(M117="A",Resumo!$C$7)))))</f>
        <v>1</v>
      </c>
      <c r="O117" s="27">
        <f>Resumo!$C$4*Geral!G117*86400*365/1000</f>
        <v>13281.407999999999</v>
      </c>
      <c r="P117" s="39">
        <f t="shared" si="19"/>
        <v>13281.407999999999</v>
      </c>
      <c r="Q117" s="26" t="s">
        <v>182</v>
      </c>
    </row>
    <row r="118" spans="2:17" s="13" customFormat="1" ht="12.95" customHeight="1">
      <c r="B118" s="26" t="s">
        <v>103</v>
      </c>
      <c r="C118" s="27" t="s">
        <v>159</v>
      </c>
      <c r="D118" s="28">
        <v>27265</v>
      </c>
      <c r="E118" s="28">
        <v>92.6</v>
      </c>
      <c r="F118" s="28">
        <f t="shared" si="16"/>
        <v>25247.39</v>
      </c>
      <c r="G118" s="27">
        <v>117.97</v>
      </c>
      <c r="H118" s="31">
        <f t="shared" si="17"/>
        <v>403.70937352336222</v>
      </c>
      <c r="I118" s="32" t="str">
        <f t="shared" si="18"/>
        <v>217</v>
      </c>
      <c r="J118" s="30">
        <f t="shared" si="20"/>
        <v>86.04118595546646</v>
      </c>
      <c r="K118" s="27" t="str">
        <f t="shared" si="21"/>
        <v>0</v>
      </c>
      <c r="L118" s="31">
        <f t="shared" si="22"/>
        <v>1</v>
      </c>
      <c r="M118" s="32" t="str">
        <f t="shared" si="23"/>
        <v>E</v>
      </c>
      <c r="N118" s="39">
        <f>IF(M118="E",Resumo!$G$7,IF(M118="D",Resumo!$F$7,IF(M118="C",Resumo!$E$7,IF(M118="B",Resumo!$D$7,IF(M118="A",Resumo!$C$7)))))</f>
        <v>1</v>
      </c>
      <c r="O118" s="27">
        <f>Resumo!$C$4*Geral!G118*86400*365/1000</f>
        <v>78126.340320000003</v>
      </c>
      <c r="P118" s="39">
        <f t="shared" si="19"/>
        <v>78126.340320000003</v>
      </c>
      <c r="Q118" s="26" t="s">
        <v>182</v>
      </c>
    </row>
    <row r="119" spans="2:17" s="13" customFormat="1" ht="12.95" customHeight="1">
      <c r="B119" s="26" t="s">
        <v>53</v>
      </c>
      <c r="C119" s="27" t="s">
        <v>157</v>
      </c>
      <c r="D119" s="28">
        <v>4085</v>
      </c>
      <c r="E119" s="28">
        <v>82.4</v>
      </c>
      <c r="F119" s="28">
        <f t="shared" si="16"/>
        <v>3366.04</v>
      </c>
      <c r="G119" s="27">
        <v>10.027397260273972</v>
      </c>
      <c r="H119" s="31">
        <f t="shared" si="17"/>
        <v>257.38467852065668</v>
      </c>
      <c r="I119" s="32" t="str">
        <f t="shared" si="18"/>
        <v>202</v>
      </c>
      <c r="J119" s="30">
        <f t="shared" si="20"/>
        <v>27.418157683493405</v>
      </c>
      <c r="K119" s="27" t="str">
        <f t="shared" si="21"/>
        <v>4</v>
      </c>
      <c r="L119" s="31">
        <f t="shared" si="22"/>
        <v>4.5999999999999996</v>
      </c>
      <c r="M119" s="32" t="str">
        <f t="shared" si="23"/>
        <v>C</v>
      </c>
      <c r="N119" s="39">
        <f>IF(M119="E",Resumo!$G$7,IF(M119="D",Resumo!$F$7,IF(M119="C",Resumo!$E$7,IF(M119="B",Resumo!$D$7,IF(M119="A",Resumo!$C$7)))))</f>
        <v>0.85</v>
      </c>
      <c r="O119" s="27">
        <f>Resumo!$C$4*Geral!G119*86400*365/1000</f>
        <v>6640.7039999999997</v>
      </c>
      <c r="P119" s="39">
        <f t="shared" si="19"/>
        <v>5644.5983999999999</v>
      </c>
      <c r="Q119" s="26" t="s">
        <v>209</v>
      </c>
    </row>
    <row r="120" spans="2:17" s="13" customFormat="1" ht="12.95" customHeight="1">
      <c r="B120" s="26" t="s">
        <v>145</v>
      </c>
      <c r="C120" s="27" t="s">
        <v>161</v>
      </c>
      <c r="D120" s="28">
        <v>5408</v>
      </c>
      <c r="E120" s="28">
        <v>36.299999999999997</v>
      </c>
      <c r="F120" s="28">
        <f t="shared" si="16"/>
        <v>1963.104</v>
      </c>
      <c r="G120" s="27">
        <v>11.29753424657534</v>
      </c>
      <c r="H120" s="31">
        <f t="shared" si="17"/>
        <v>497.22631042680842</v>
      </c>
      <c r="I120" s="32" t="str">
        <f t="shared" si="18"/>
        <v>202</v>
      </c>
      <c r="J120" s="30">
        <f t="shared" si="20"/>
        <v>146.1516388251527</v>
      </c>
      <c r="K120" s="27" t="str">
        <f t="shared" si="21"/>
        <v>0</v>
      </c>
      <c r="L120" s="31">
        <f t="shared" si="22"/>
        <v>1</v>
      </c>
      <c r="M120" s="32" t="str">
        <f t="shared" si="23"/>
        <v>E</v>
      </c>
      <c r="N120" s="39">
        <f>IF(M120="E",Resumo!$G$7,IF(M120="D",Resumo!$F$7,IF(M120="C",Resumo!$E$7,IF(M120="B",Resumo!$D$7,IF(M120="A",Resumo!$C$7)))))</f>
        <v>1</v>
      </c>
      <c r="O120" s="27">
        <f>Resumo!$C$4*Geral!G120*86400*365/1000</f>
        <v>7481.8598400000001</v>
      </c>
      <c r="P120" s="39">
        <f t="shared" si="19"/>
        <v>7481.8598400000001</v>
      </c>
      <c r="Q120" s="26" t="s">
        <v>182</v>
      </c>
    </row>
    <row r="121" spans="2:17" s="13" customFormat="1" ht="12.95" customHeight="1">
      <c r="B121" s="26" t="s">
        <v>83</v>
      </c>
      <c r="C121" s="27" t="s">
        <v>158</v>
      </c>
      <c r="D121" s="28">
        <v>17357</v>
      </c>
      <c r="E121" s="28">
        <v>55.6</v>
      </c>
      <c r="F121" s="28">
        <f t="shared" si="16"/>
        <v>9650.4920000000002</v>
      </c>
      <c r="G121" s="27">
        <v>40.15</v>
      </c>
      <c r="H121" s="31">
        <f t="shared" si="17"/>
        <v>359.45939336564396</v>
      </c>
      <c r="I121" s="32" t="str">
        <f t="shared" si="18"/>
        <v>217</v>
      </c>
      <c r="J121" s="30">
        <f t="shared" si="20"/>
        <v>65.649490030250675</v>
      </c>
      <c r="K121" s="27" t="str">
        <f t="shared" si="21"/>
        <v>0</v>
      </c>
      <c r="L121" s="31">
        <f t="shared" si="22"/>
        <v>1</v>
      </c>
      <c r="M121" s="32" t="str">
        <f t="shared" si="23"/>
        <v>E</v>
      </c>
      <c r="N121" s="39">
        <f>IF(M121="E",Resumo!$G$7,IF(M121="D",Resumo!$F$7,IF(M121="C",Resumo!$E$7,IF(M121="B",Resumo!$D$7,IF(M121="A",Resumo!$C$7)))))</f>
        <v>1</v>
      </c>
      <c r="O121" s="27">
        <f>Resumo!$C$4*Geral!G121*86400*365/1000</f>
        <v>26589.578400000002</v>
      </c>
      <c r="P121" s="39">
        <f t="shared" si="19"/>
        <v>26589.578400000002</v>
      </c>
      <c r="Q121" s="26" t="s">
        <v>210</v>
      </c>
    </row>
    <row r="122" spans="2:17" s="13" customFormat="1" ht="12.95" customHeight="1">
      <c r="B122" s="26" t="s">
        <v>54</v>
      </c>
      <c r="C122" s="27" t="s">
        <v>157</v>
      </c>
      <c r="D122" s="28">
        <v>10245</v>
      </c>
      <c r="E122" s="28">
        <v>42.7</v>
      </c>
      <c r="F122" s="28">
        <f t="shared" si="16"/>
        <v>4374.6149999999998</v>
      </c>
      <c r="G122" s="27">
        <v>15.375342465753423</v>
      </c>
      <c r="H122" s="31">
        <f t="shared" si="17"/>
        <v>303.66777168758756</v>
      </c>
      <c r="I122" s="32" t="str">
        <f t="shared" si="18"/>
        <v>202</v>
      </c>
      <c r="J122" s="30">
        <f t="shared" si="20"/>
        <v>50.330580043360172</v>
      </c>
      <c r="K122" s="27" t="str">
        <f t="shared" si="21"/>
        <v>2</v>
      </c>
      <c r="L122" s="31">
        <f t="shared" si="22"/>
        <v>2.8</v>
      </c>
      <c r="M122" s="32" t="str">
        <f t="shared" si="23"/>
        <v>D</v>
      </c>
      <c r="N122" s="39">
        <f>IF(M122="E",Resumo!$G$7,IF(M122="D",Resumo!$F$7,IF(M122="C",Resumo!$E$7,IF(M122="B",Resumo!$D$7,IF(M122="A",Resumo!$C$7)))))</f>
        <v>0.92500000000000004</v>
      </c>
      <c r="O122" s="27">
        <f>Resumo!$C$4*Geral!G122*86400*365/1000</f>
        <v>10182.412799999998</v>
      </c>
      <c r="P122" s="39">
        <f t="shared" si="19"/>
        <v>9418.7318399999986</v>
      </c>
      <c r="Q122" s="26" t="s">
        <v>182</v>
      </c>
    </row>
    <row r="123" spans="2:17" s="13" customFormat="1" ht="12.95" customHeight="1">
      <c r="B123" s="26" t="s">
        <v>146</v>
      </c>
      <c r="C123" s="27" t="s">
        <v>161</v>
      </c>
      <c r="D123" s="28">
        <v>7874</v>
      </c>
      <c r="E123" s="28">
        <v>80.3</v>
      </c>
      <c r="F123" s="28">
        <f t="shared" si="16"/>
        <v>6322.8219999999992</v>
      </c>
      <c r="G123" s="27">
        <v>35.095890410958901</v>
      </c>
      <c r="H123" s="31">
        <f t="shared" si="17"/>
        <v>479.57777895801104</v>
      </c>
      <c r="I123" s="32" t="str">
        <f t="shared" si="18"/>
        <v>217</v>
      </c>
      <c r="J123" s="30">
        <f t="shared" si="20"/>
        <v>121.00358477327697</v>
      </c>
      <c r="K123" s="27" t="str">
        <f t="shared" si="21"/>
        <v>0</v>
      </c>
      <c r="L123" s="31">
        <f t="shared" si="22"/>
        <v>1</v>
      </c>
      <c r="M123" s="32" t="str">
        <f t="shared" si="23"/>
        <v>E</v>
      </c>
      <c r="N123" s="39">
        <f>IF(M123="E",Resumo!$G$7,IF(M123="D",Resumo!$F$7,IF(M123="C",Resumo!$E$7,IF(M123="B",Resumo!$D$7,IF(M123="A",Resumo!$C$7)))))</f>
        <v>1</v>
      </c>
      <c r="O123" s="27">
        <f>Resumo!$C$4*Geral!G123*86400*365/1000</f>
        <v>23242.464</v>
      </c>
      <c r="P123" s="39">
        <f t="shared" si="19"/>
        <v>23242.464</v>
      </c>
      <c r="Q123" s="26" t="s">
        <v>182</v>
      </c>
    </row>
    <row r="124" spans="2:17" s="13" customFormat="1" ht="12.95" customHeight="1">
      <c r="B124" s="26" t="s">
        <v>127</v>
      </c>
      <c r="C124" s="27" t="s">
        <v>160</v>
      </c>
      <c r="D124" s="28">
        <v>15553</v>
      </c>
      <c r="E124" s="28">
        <v>65</v>
      </c>
      <c r="F124" s="28">
        <f t="shared" si="16"/>
        <v>10109.450000000001</v>
      </c>
      <c r="G124" s="27">
        <v>41.11232876712328</v>
      </c>
      <c r="H124" s="31">
        <f t="shared" si="17"/>
        <v>351.36483245670649</v>
      </c>
      <c r="I124" s="32" t="str">
        <f t="shared" si="18"/>
        <v>217</v>
      </c>
      <c r="J124" s="30">
        <f t="shared" si="20"/>
        <v>61.919277629818659</v>
      </c>
      <c r="K124" s="27" t="str">
        <f t="shared" si="21"/>
        <v>0</v>
      </c>
      <c r="L124" s="31">
        <f t="shared" si="22"/>
        <v>1</v>
      </c>
      <c r="M124" s="32" t="str">
        <f t="shared" si="23"/>
        <v>E</v>
      </c>
      <c r="N124" s="39">
        <f>IF(M124="E",Resumo!$G$7,IF(M124="D",Resumo!$F$7,IF(M124="C",Resumo!$E$7,IF(M124="B",Resumo!$D$7,IF(M124="A",Resumo!$C$7)))))</f>
        <v>1</v>
      </c>
      <c r="O124" s="27">
        <f>Resumo!$C$4*Geral!G124*86400*365/1000</f>
        <v>27226.886399999996</v>
      </c>
      <c r="P124" s="39">
        <f t="shared" si="19"/>
        <v>27226.886399999996</v>
      </c>
      <c r="Q124" s="26" t="s">
        <v>182</v>
      </c>
    </row>
    <row r="125" spans="2:17" s="13" customFormat="1" ht="12.95" customHeight="1">
      <c r="B125" s="26" t="s">
        <v>128</v>
      </c>
      <c r="C125" s="27" t="s">
        <v>160</v>
      </c>
      <c r="D125" s="28">
        <v>4075</v>
      </c>
      <c r="E125" s="28">
        <v>72.3</v>
      </c>
      <c r="F125" s="28">
        <f t="shared" si="16"/>
        <v>2946.2249999999999</v>
      </c>
      <c r="G125" s="27">
        <v>1.0027397260273974</v>
      </c>
      <c r="H125" s="31">
        <f t="shared" si="17"/>
        <v>29.406006781140995</v>
      </c>
      <c r="I125" s="32" t="str">
        <f t="shared" si="18"/>
        <v>202</v>
      </c>
      <c r="J125" s="30">
        <f t="shared" si="20"/>
        <v>-85.442570900425238</v>
      </c>
      <c r="K125" s="27" t="str">
        <f t="shared" si="21"/>
        <v>10</v>
      </c>
      <c r="L125" s="31">
        <f t="shared" si="22"/>
        <v>10</v>
      </c>
      <c r="M125" s="32" t="str">
        <f t="shared" si="23"/>
        <v>A</v>
      </c>
      <c r="N125" s="39">
        <f>IF(M125="E",Resumo!$G$7,IF(M125="D",Resumo!$F$7,IF(M125="C",Resumo!$E$7,IF(M125="B",Resumo!$D$7,IF(M125="A",Resumo!$C$7)))))</f>
        <v>0.7</v>
      </c>
      <c r="O125" s="27">
        <f>Resumo!$C$4*Geral!G125*86400*365/1000</f>
        <v>664.07040000000018</v>
      </c>
      <c r="P125" s="39">
        <f t="shared" si="19"/>
        <v>464.84928000000008</v>
      </c>
      <c r="Q125" s="26" t="s">
        <v>182</v>
      </c>
    </row>
    <row r="126" spans="2:17" s="13" customFormat="1" ht="12.95" customHeight="1">
      <c r="B126" s="26" t="s">
        <v>55</v>
      </c>
      <c r="C126" s="27" t="s">
        <v>157</v>
      </c>
      <c r="D126" s="28">
        <v>5636</v>
      </c>
      <c r="E126" s="28">
        <v>65.5</v>
      </c>
      <c r="F126" s="28">
        <f t="shared" si="16"/>
        <v>3691.58</v>
      </c>
      <c r="G126" s="27">
        <v>14.706849315068492</v>
      </c>
      <c r="H126" s="31">
        <f t="shared" si="17"/>
        <v>344.20811165460799</v>
      </c>
      <c r="I126" s="32" t="str">
        <f t="shared" si="18"/>
        <v>202</v>
      </c>
      <c r="J126" s="30">
        <f t="shared" si="20"/>
        <v>70.400055274558412</v>
      </c>
      <c r="K126" s="27" t="str">
        <f t="shared" si="21"/>
        <v>0</v>
      </c>
      <c r="L126" s="31">
        <f t="shared" si="22"/>
        <v>1</v>
      </c>
      <c r="M126" s="32" t="str">
        <f t="shared" si="23"/>
        <v>E</v>
      </c>
      <c r="N126" s="39">
        <f>IF(M126="E",Resumo!$G$7,IF(M126="D",Resumo!$F$7,IF(M126="C",Resumo!$E$7,IF(M126="B",Resumo!$D$7,IF(M126="A",Resumo!$C$7)))))</f>
        <v>1</v>
      </c>
      <c r="O126" s="27">
        <f>Resumo!$C$4*Geral!G126*86400*365/1000</f>
        <v>9739.6992000000009</v>
      </c>
      <c r="P126" s="39">
        <f t="shared" si="19"/>
        <v>9739.6992000000009</v>
      </c>
      <c r="Q126" s="26" t="s">
        <v>211</v>
      </c>
    </row>
    <row r="127" spans="2:17" s="13" customFormat="1" ht="12.95" customHeight="1">
      <c r="B127" s="26" t="s">
        <v>129</v>
      </c>
      <c r="C127" s="27" t="s">
        <v>160</v>
      </c>
      <c r="D127" s="28">
        <v>6553</v>
      </c>
      <c r="E127" s="28">
        <v>30.6</v>
      </c>
      <c r="F127" s="28">
        <f t="shared" si="16"/>
        <v>2005.2180000000001</v>
      </c>
      <c r="G127" s="27">
        <v>9.5678082191780831</v>
      </c>
      <c r="H127" s="31">
        <f t="shared" si="17"/>
        <v>412.25374504766387</v>
      </c>
      <c r="I127" s="32" t="str">
        <f t="shared" si="18"/>
        <v>202</v>
      </c>
      <c r="J127" s="30">
        <f t="shared" si="20"/>
        <v>104.08601239983359</v>
      </c>
      <c r="K127" s="27" t="str">
        <f t="shared" si="21"/>
        <v>0</v>
      </c>
      <c r="L127" s="31">
        <f t="shared" si="22"/>
        <v>1</v>
      </c>
      <c r="M127" s="32" t="str">
        <f t="shared" si="23"/>
        <v>E</v>
      </c>
      <c r="N127" s="39">
        <f>IF(M127="E",Resumo!$G$7,IF(M127="D",Resumo!$F$7,IF(M127="C",Resumo!$E$7,IF(M127="B",Resumo!$D$7,IF(M127="A",Resumo!$C$7)))))</f>
        <v>1</v>
      </c>
      <c r="O127" s="27">
        <f>Resumo!$C$4*Geral!G127*86400*365/1000</f>
        <v>6336.3384000000005</v>
      </c>
      <c r="P127" s="39">
        <f t="shared" si="19"/>
        <v>6336.3384000000005</v>
      </c>
      <c r="Q127" s="26" t="s">
        <v>182</v>
      </c>
    </row>
    <row r="128" spans="2:17" s="13" customFormat="1" ht="12.95" customHeight="1">
      <c r="B128" s="26" t="s">
        <v>156</v>
      </c>
      <c r="C128" s="27" t="s">
        <v>162</v>
      </c>
      <c r="D128" s="28">
        <v>2592</v>
      </c>
      <c r="E128" s="28">
        <v>55.9</v>
      </c>
      <c r="F128" s="28">
        <f t="shared" si="16"/>
        <v>1448.9279999999999</v>
      </c>
      <c r="G128" s="27">
        <v>4.9468493150684925</v>
      </c>
      <c r="H128" s="31">
        <f t="shared" si="17"/>
        <v>294.98207006967755</v>
      </c>
      <c r="I128" s="32" t="str">
        <f t="shared" si="18"/>
        <v>202</v>
      </c>
      <c r="J128" s="30">
        <f t="shared" si="20"/>
        <v>46.030727757266106</v>
      </c>
      <c r="K128" s="27" t="str">
        <f t="shared" si="21"/>
        <v>2</v>
      </c>
      <c r="L128" s="31">
        <f t="shared" si="22"/>
        <v>2.8</v>
      </c>
      <c r="M128" s="32" t="str">
        <f t="shared" si="23"/>
        <v>D</v>
      </c>
      <c r="N128" s="39">
        <f>IF(M128="E",Resumo!$G$7,IF(M128="D",Resumo!$F$7,IF(M128="C",Resumo!$E$7,IF(M128="B",Resumo!$D$7,IF(M128="A",Resumo!$C$7)))))</f>
        <v>0.92500000000000004</v>
      </c>
      <c r="O128" s="27">
        <f>Resumo!$C$4*Geral!G128*86400*365/1000</f>
        <v>3276.0806399999997</v>
      </c>
      <c r="P128" s="39">
        <f t="shared" si="19"/>
        <v>3030.3745919999997</v>
      </c>
      <c r="Q128" s="26" t="s">
        <v>182</v>
      </c>
    </row>
    <row r="129" spans="2:17" s="13" customFormat="1" ht="12.95" customHeight="1">
      <c r="B129" s="26" t="s">
        <v>56</v>
      </c>
      <c r="C129" s="27" t="s">
        <v>157</v>
      </c>
      <c r="D129" s="28">
        <v>6760</v>
      </c>
      <c r="E129" s="29">
        <v>100</v>
      </c>
      <c r="F129" s="28">
        <f t="shared" si="16"/>
        <v>6760</v>
      </c>
      <c r="G129" s="27">
        <v>13.035616438356165</v>
      </c>
      <c r="H129" s="31">
        <f t="shared" si="17"/>
        <v>166.60906217070601</v>
      </c>
      <c r="I129" s="32" t="str">
        <f t="shared" si="18"/>
        <v>217</v>
      </c>
      <c r="J129" s="30">
        <f t="shared" si="20"/>
        <v>-23.221630336080178</v>
      </c>
      <c r="K129" s="27" t="str">
        <f t="shared" si="21"/>
        <v>8</v>
      </c>
      <c r="L129" s="31">
        <f t="shared" si="22"/>
        <v>8.1999999999999993</v>
      </c>
      <c r="M129" s="32" t="str">
        <f t="shared" si="23"/>
        <v>A</v>
      </c>
      <c r="N129" s="39">
        <f>IF(M129="E",Resumo!$G$7,IF(M129="D",Resumo!$F$7,IF(M129="C",Resumo!$E$7,IF(M129="B",Resumo!$D$7,IF(M129="A",Resumo!$C$7)))))</f>
        <v>0.7</v>
      </c>
      <c r="O129" s="27">
        <f>Resumo!$C$4*Geral!G129*86400*365/1000</f>
        <v>8632.9152000000013</v>
      </c>
      <c r="P129" s="39">
        <f t="shared" si="19"/>
        <v>6043.0406400000002</v>
      </c>
      <c r="Q129" s="26" t="s">
        <v>182</v>
      </c>
    </row>
    <row r="130" spans="2:17" s="13" customFormat="1" ht="12.95" customHeight="1">
      <c r="B130" s="26" t="s">
        <v>130</v>
      </c>
      <c r="C130" s="27" t="s">
        <v>160</v>
      </c>
      <c r="D130" s="28">
        <v>5570</v>
      </c>
      <c r="E130" s="28">
        <v>41.3</v>
      </c>
      <c r="F130" s="28">
        <f t="shared" si="16"/>
        <v>2300.41</v>
      </c>
      <c r="G130" s="27">
        <v>10.653831050228311</v>
      </c>
      <c r="H130" s="31">
        <f t="shared" si="17"/>
        <v>400.14214976448812</v>
      </c>
      <c r="I130" s="32" t="str">
        <f t="shared" si="18"/>
        <v>202</v>
      </c>
      <c r="J130" s="30">
        <f t="shared" si="20"/>
        <v>98.090173150736689</v>
      </c>
      <c r="K130" s="27" t="str">
        <f t="shared" si="21"/>
        <v>0</v>
      </c>
      <c r="L130" s="31">
        <f t="shared" si="22"/>
        <v>1</v>
      </c>
      <c r="M130" s="32" t="str">
        <f t="shared" si="23"/>
        <v>E</v>
      </c>
      <c r="N130" s="39">
        <f>IF(M130="E",Resumo!$G$7,IF(M130="D",Resumo!$F$7,IF(M130="C",Resumo!$E$7,IF(M130="B",Resumo!$D$7,IF(M130="A",Resumo!$C$7)))))</f>
        <v>1</v>
      </c>
      <c r="O130" s="27">
        <f>Resumo!$C$4*Geral!G130*86400*365/1000</f>
        <v>7055.5635360000006</v>
      </c>
      <c r="P130" s="39">
        <f t="shared" si="19"/>
        <v>7055.5635360000006</v>
      </c>
      <c r="Q130" s="26" t="s">
        <v>182</v>
      </c>
    </row>
    <row r="131" spans="2:17" s="13" customFormat="1" ht="12.95" customHeight="1">
      <c r="B131" s="26" t="s">
        <v>57</v>
      </c>
      <c r="C131" s="27" t="s">
        <v>157</v>
      </c>
      <c r="D131" s="28">
        <v>8356</v>
      </c>
      <c r="E131" s="28">
        <v>81.2</v>
      </c>
      <c r="F131" s="28">
        <f t="shared" si="16"/>
        <v>6785.072000000001</v>
      </c>
      <c r="G131" s="27">
        <v>13.796955859969557</v>
      </c>
      <c r="H131" s="31">
        <f t="shared" si="17"/>
        <v>175.68818522506018</v>
      </c>
      <c r="I131" s="32" t="str">
        <f t="shared" si="18"/>
        <v>217</v>
      </c>
      <c r="J131" s="30">
        <f t="shared" ref="J131:J162" si="24">((H131-I131)/I131)*100</f>
        <v>-19.037702661262589</v>
      </c>
      <c r="K131" s="27" t="str">
        <f t="shared" ref="K131:K162" si="25">IF(AND(J131&lt;-60.1),"10",IF(AND((J131&gt;-60),(J131&lt;-40.1)),"9",IF(AND((J131&gt;-40),(J131&lt;-20.1)),"8",IF(AND((J131&gt;-20),(J131&lt;0)),"7",IF(AND((J131&gt;0.1),(J131&lt;20)),"6",IF(AND((J131&gt;20.1),(J131&lt;40)),"4",IF(AND((J131&gt;40.1),(J131&lt;60)),"2",IF(AND(J131&gt;60.1),"0"))))))))</f>
        <v>7</v>
      </c>
      <c r="L131" s="31">
        <f t="shared" ref="L131:L162" si="26">(0.1*10)+(0.9*K131)</f>
        <v>7.3</v>
      </c>
      <c r="M131" s="32" t="str">
        <f t="shared" ref="M131:M162" si="27">IF(AND((L131&gt;8),(L131&lt;10.1)),"A",IF(AND((L131&gt;6),(L131&lt;8)),"B",IF(AND((L131&gt;4),(L131&lt;6)),"C",IF(AND((L131&gt;2),(L131&lt;4)),"D",IF(AND((L131&gt;0),(L131&lt;2)),"E")))))</f>
        <v>B</v>
      </c>
      <c r="N131" s="39">
        <f>IF(M131="E",Resumo!$G$7,IF(M131="D",Resumo!$F$7,IF(M131="C",Resumo!$E$7,IF(M131="B",Resumo!$D$7,IF(M131="A",Resumo!$C$7)))))</f>
        <v>0.77500000000000002</v>
      </c>
      <c r="O131" s="27">
        <f>Resumo!$C$4*Geral!G131*86400*365/1000</f>
        <v>9137.1167999999998</v>
      </c>
      <c r="P131" s="39">
        <f t="shared" si="19"/>
        <v>7081.2655199999999</v>
      </c>
      <c r="Q131" s="26" t="s">
        <v>212</v>
      </c>
    </row>
    <row r="132" spans="2:17" s="13" customFormat="1" ht="12.95" customHeight="1">
      <c r="B132" s="26" t="s">
        <v>147</v>
      </c>
      <c r="C132" s="27" t="s">
        <v>161</v>
      </c>
      <c r="D132" s="28">
        <v>5739</v>
      </c>
      <c r="E132" s="28">
        <v>62.4</v>
      </c>
      <c r="F132" s="28">
        <f t="shared" ref="F132:F154" si="28">(D132*E132)/100</f>
        <v>3581.136</v>
      </c>
      <c r="G132" s="27">
        <v>9.3589041095890408</v>
      </c>
      <c r="H132" s="31">
        <f t="shared" ref="H132:H154" si="29">(G132/F132)*86400</f>
        <v>225.79687425121332</v>
      </c>
      <c r="I132" s="32" t="str">
        <f t="shared" ref="I132:I154" si="30">IF(AND((F132&gt;0),(F132&lt;=5000)),"202",IF(AND((F132&gt;5001),(F132&lt;=35000)),"217",IF(AND((F132&gt;35001),(F132&lt;=75000)),"242",IF(AND((F132&gt;75001),(F132&lt;=500000)),"239",IF(AND(F132&gt;500001),"266")))))</f>
        <v>202</v>
      </c>
      <c r="J132" s="30">
        <f t="shared" si="24"/>
        <v>11.780630817432339</v>
      </c>
      <c r="K132" s="27" t="str">
        <f t="shared" si="25"/>
        <v>6</v>
      </c>
      <c r="L132" s="31">
        <f t="shared" si="26"/>
        <v>6.4</v>
      </c>
      <c r="M132" s="32" t="str">
        <f t="shared" si="27"/>
        <v>B</v>
      </c>
      <c r="N132" s="39">
        <f>IF(M132="E",Resumo!$G$7,IF(M132="D",Resumo!$F$7,IF(M132="C",Resumo!$E$7,IF(M132="B",Resumo!$D$7,IF(M132="A",Resumo!$C$7)))))</f>
        <v>0.77500000000000002</v>
      </c>
      <c r="O132" s="27">
        <f>Resumo!$C$4*Geral!G132*86400*365/1000</f>
        <v>6197.9904000000006</v>
      </c>
      <c r="P132" s="39">
        <f t="shared" ref="P132:P154" si="31">O132*N132</f>
        <v>4803.4425600000004</v>
      </c>
      <c r="Q132" s="26" t="s">
        <v>182</v>
      </c>
    </row>
    <row r="133" spans="2:17" s="13" customFormat="1" ht="12.95" customHeight="1">
      <c r="B133" s="26" t="s">
        <v>131</v>
      </c>
      <c r="C133" s="27" t="s">
        <v>160</v>
      </c>
      <c r="D133" s="28">
        <v>10647</v>
      </c>
      <c r="E133" s="28">
        <v>27.3</v>
      </c>
      <c r="F133" s="28">
        <f t="shared" si="28"/>
        <v>2906.6310000000003</v>
      </c>
      <c r="G133" s="27">
        <v>8.0219178082191789</v>
      </c>
      <c r="H133" s="31">
        <f t="shared" si="29"/>
        <v>238.45259292635942</v>
      </c>
      <c r="I133" s="32" t="str">
        <f t="shared" si="30"/>
        <v>202</v>
      </c>
      <c r="J133" s="30">
        <f t="shared" si="24"/>
        <v>18.045838082356148</v>
      </c>
      <c r="K133" s="27" t="str">
        <f t="shared" si="25"/>
        <v>6</v>
      </c>
      <c r="L133" s="31">
        <f t="shared" si="26"/>
        <v>6.4</v>
      </c>
      <c r="M133" s="32" t="str">
        <f t="shared" si="27"/>
        <v>B</v>
      </c>
      <c r="N133" s="39">
        <f>IF(M133="E",Resumo!$G$7,IF(M133="D",Resumo!$F$7,IF(M133="C",Resumo!$E$7,IF(M133="B",Resumo!$D$7,IF(M133="A",Resumo!$C$7)))))</f>
        <v>0.77500000000000002</v>
      </c>
      <c r="O133" s="27">
        <f>Resumo!$C$4*Geral!G133*86400*365/1000</f>
        <v>5312.5632000000014</v>
      </c>
      <c r="P133" s="39">
        <f t="shared" si="31"/>
        <v>4117.2364800000014</v>
      </c>
      <c r="Q133" s="26" t="s">
        <v>182</v>
      </c>
    </row>
    <row r="134" spans="2:17" s="13" customFormat="1" ht="12.95" customHeight="1">
      <c r="B134" s="26" t="s">
        <v>104</v>
      </c>
      <c r="C134" s="27" t="s">
        <v>159</v>
      </c>
      <c r="D134" s="28">
        <v>1613</v>
      </c>
      <c r="E134" s="28">
        <v>54.3</v>
      </c>
      <c r="F134" s="28">
        <f t="shared" si="28"/>
        <v>875.85899999999992</v>
      </c>
      <c r="G134" s="27">
        <v>1.8569254185692541</v>
      </c>
      <c r="H134" s="31">
        <f t="shared" si="29"/>
        <v>183.17829258406155</v>
      </c>
      <c r="I134" s="32" t="str">
        <f t="shared" si="30"/>
        <v>202</v>
      </c>
      <c r="J134" s="30">
        <f t="shared" si="24"/>
        <v>-9.3176769385833893</v>
      </c>
      <c r="K134" s="27" t="str">
        <f t="shared" si="25"/>
        <v>7</v>
      </c>
      <c r="L134" s="31">
        <f t="shared" si="26"/>
        <v>7.3</v>
      </c>
      <c r="M134" s="32" t="str">
        <f t="shared" si="27"/>
        <v>B</v>
      </c>
      <c r="N134" s="39">
        <f>IF(M134="E",Resumo!$G$7,IF(M134="D",Resumo!$F$7,IF(M134="C",Resumo!$E$7,IF(M134="B",Resumo!$D$7,IF(M134="A",Resumo!$C$7)))))</f>
        <v>0.77500000000000002</v>
      </c>
      <c r="O134" s="27">
        <f>Resumo!$C$4*Geral!G134*86400*365/1000</f>
        <v>1229.76</v>
      </c>
      <c r="P134" s="39">
        <f t="shared" si="31"/>
        <v>953.06399999999996</v>
      </c>
      <c r="Q134" s="26" t="s">
        <v>213</v>
      </c>
    </row>
    <row r="135" spans="2:17" s="13" customFormat="1" ht="12.95" customHeight="1">
      <c r="B135" s="26" t="s">
        <v>132</v>
      </c>
      <c r="C135" s="27" t="s">
        <v>160</v>
      </c>
      <c r="D135" s="28">
        <v>5594</v>
      </c>
      <c r="E135" s="28">
        <v>35.700000000000003</v>
      </c>
      <c r="F135" s="28">
        <f t="shared" si="28"/>
        <v>1997.0580000000002</v>
      </c>
      <c r="G135" s="27">
        <v>4.345205479452054</v>
      </c>
      <c r="H135" s="31">
        <f t="shared" si="29"/>
        <v>187.9894091331636</v>
      </c>
      <c r="I135" s="32" t="str">
        <f t="shared" si="30"/>
        <v>202</v>
      </c>
      <c r="J135" s="30">
        <f t="shared" si="24"/>
        <v>-6.935936072691284</v>
      </c>
      <c r="K135" s="27" t="str">
        <f t="shared" si="25"/>
        <v>7</v>
      </c>
      <c r="L135" s="31">
        <f t="shared" si="26"/>
        <v>7.3</v>
      </c>
      <c r="M135" s="32" t="str">
        <f t="shared" si="27"/>
        <v>B</v>
      </c>
      <c r="N135" s="39">
        <f>IF(M135="E",Resumo!$G$7,IF(M135="D",Resumo!$F$7,IF(M135="C",Resumo!$E$7,IF(M135="B",Resumo!$D$7,IF(M135="A",Resumo!$C$7)))))</f>
        <v>0.77500000000000002</v>
      </c>
      <c r="O135" s="27">
        <f>Resumo!$C$4*Geral!G135*86400*365/1000</f>
        <v>2877.6383999999998</v>
      </c>
      <c r="P135" s="39">
        <f t="shared" si="31"/>
        <v>2230.1697599999998</v>
      </c>
      <c r="Q135" s="26" t="s">
        <v>182</v>
      </c>
    </row>
    <row r="136" spans="2:17" s="13" customFormat="1" ht="12.95" customHeight="1">
      <c r="B136" s="26" t="s">
        <v>58</v>
      </c>
      <c r="C136" s="27" t="s">
        <v>157</v>
      </c>
      <c r="D136" s="28">
        <v>7230</v>
      </c>
      <c r="E136" s="31">
        <v>64.8</v>
      </c>
      <c r="F136" s="28">
        <f t="shared" si="28"/>
        <v>4685.04</v>
      </c>
      <c r="G136" s="27">
        <v>13.36986301369863</v>
      </c>
      <c r="H136" s="31">
        <f t="shared" si="29"/>
        <v>246.56271117932008</v>
      </c>
      <c r="I136" s="32" t="str">
        <f t="shared" si="30"/>
        <v>202</v>
      </c>
      <c r="J136" s="30">
        <f t="shared" si="24"/>
        <v>22.060748108574295</v>
      </c>
      <c r="K136" s="27" t="str">
        <f t="shared" si="25"/>
        <v>4</v>
      </c>
      <c r="L136" s="31">
        <f t="shared" si="26"/>
        <v>4.5999999999999996</v>
      </c>
      <c r="M136" s="32" t="str">
        <f t="shared" si="27"/>
        <v>C</v>
      </c>
      <c r="N136" s="39">
        <f>IF(M136="E",Resumo!$G$7,IF(M136="D",Resumo!$F$7,IF(M136="C",Resumo!$E$7,IF(M136="B",Resumo!$D$7,IF(M136="A",Resumo!$C$7)))))</f>
        <v>0.85</v>
      </c>
      <c r="O136" s="27">
        <f>Resumo!$C$4*Geral!G136*86400*365/1000</f>
        <v>8854.2720000000008</v>
      </c>
      <c r="P136" s="39">
        <f t="shared" si="31"/>
        <v>7526.1312000000007</v>
      </c>
      <c r="Q136" s="26" t="s">
        <v>235</v>
      </c>
    </row>
    <row r="137" spans="2:17" s="13" customFormat="1" ht="12.95" customHeight="1">
      <c r="B137" s="26" t="s">
        <v>105</v>
      </c>
      <c r="C137" s="27" t="s">
        <v>159</v>
      </c>
      <c r="D137" s="28">
        <v>3497</v>
      </c>
      <c r="E137" s="31">
        <v>36.799999999999997</v>
      </c>
      <c r="F137" s="28">
        <f t="shared" si="28"/>
        <v>1286.896</v>
      </c>
      <c r="G137" s="27">
        <v>9.9159817351598178</v>
      </c>
      <c r="H137" s="31">
        <f t="shared" si="29"/>
        <v>665.7420816583533</v>
      </c>
      <c r="I137" s="32" t="str">
        <f t="shared" si="30"/>
        <v>202</v>
      </c>
      <c r="J137" s="30">
        <f t="shared" si="24"/>
        <v>229.57528794967982</v>
      </c>
      <c r="K137" s="27" t="str">
        <f t="shared" si="25"/>
        <v>0</v>
      </c>
      <c r="L137" s="31">
        <f t="shared" si="26"/>
        <v>1</v>
      </c>
      <c r="M137" s="32" t="str">
        <f t="shared" si="27"/>
        <v>E</v>
      </c>
      <c r="N137" s="39">
        <f>IF(M137="E",Resumo!$G$7,IF(M137="D",Resumo!$F$7,IF(M137="C",Resumo!$E$7,IF(M137="B",Resumo!$D$7,IF(M137="A",Resumo!$C$7)))))</f>
        <v>1</v>
      </c>
      <c r="O137" s="27">
        <f>Resumo!$C$4*Geral!G137*86400*365/1000</f>
        <v>6566.9184000000005</v>
      </c>
      <c r="P137" s="39">
        <f t="shared" si="31"/>
        <v>6566.9184000000005</v>
      </c>
      <c r="Q137" s="26" t="s">
        <v>214</v>
      </c>
    </row>
    <row r="138" spans="2:17" s="13" customFormat="1" ht="12.95" customHeight="1">
      <c r="B138" s="26" t="s">
        <v>59</v>
      </c>
      <c r="C138" s="27" t="s">
        <v>157</v>
      </c>
      <c r="D138" s="28">
        <v>7128</v>
      </c>
      <c r="E138" s="28">
        <v>49.4</v>
      </c>
      <c r="F138" s="28">
        <f t="shared" si="28"/>
        <v>3521.232</v>
      </c>
      <c r="G138" s="27">
        <v>15.041095890410958</v>
      </c>
      <c r="H138" s="31">
        <f t="shared" si="29"/>
        <v>369.06136401450021</v>
      </c>
      <c r="I138" s="32" t="str">
        <f t="shared" si="30"/>
        <v>202</v>
      </c>
      <c r="J138" s="30">
        <f t="shared" si="24"/>
        <v>82.703645551732777</v>
      </c>
      <c r="K138" s="27" t="str">
        <f t="shared" si="25"/>
        <v>0</v>
      </c>
      <c r="L138" s="31">
        <f t="shared" si="26"/>
        <v>1</v>
      </c>
      <c r="M138" s="32" t="str">
        <f t="shared" si="27"/>
        <v>E</v>
      </c>
      <c r="N138" s="39">
        <f>IF(M138="E",Resumo!$G$7,IF(M138="D",Resumo!$F$7,IF(M138="C",Resumo!$E$7,IF(M138="B",Resumo!$D$7,IF(M138="A",Resumo!$C$7)))))</f>
        <v>1</v>
      </c>
      <c r="O138" s="27">
        <f>Resumo!$C$4*Geral!G138*86400*365/1000</f>
        <v>9961.0560000000005</v>
      </c>
      <c r="P138" s="39">
        <f t="shared" si="31"/>
        <v>9961.0560000000005</v>
      </c>
      <c r="Q138" s="26" t="s">
        <v>182</v>
      </c>
    </row>
    <row r="139" spans="2:17" s="13" customFormat="1" ht="12.95" customHeight="1">
      <c r="B139" s="26" t="s">
        <v>106</v>
      </c>
      <c r="C139" s="27" t="s">
        <v>159</v>
      </c>
      <c r="D139" s="28">
        <v>4220</v>
      </c>
      <c r="E139" s="28">
        <v>40.5</v>
      </c>
      <c r="F139" s="28">
        <f t="shared" si="28"/>
        <v>1709.1</v>
      </c>
      <c r="G139" s="27">
        <v>4.66</v>
      </c>
      <c r="H139" s="31">
        <f t="shared" si="29"/>
        <v>235.57661927330176</v>
      </c>
      <c r="I139" s="32" t="str">
        <f t="shared" si="30"/>
        <v>202</v>
      </c>
      <c r="J139" s="30">
        <f t="shared" si="24"/>
        <v>16.622088749159285</v>
      </c>
      <c r="K139" s="27" t="str">
        <f t="shared" si="25"/>
        <v>6</v>
      </c>
      <c r="L139" s="31">
        <f t="shared" si="26"/>
        <v>6.4</v>
      </c>
      <c r="M139" s="32" t="str">
        <f t="shared" si="27"/>
        <v>B</v>
      </c>
      <c r="N139" s="39">
        <f>IF(M139="E",Resumo!$G$7,IF(M139="D",Resumo!$F$7,IF(M139="C",Resumo!$E$7,IF(M139="B",Resumo!$D$7,IF(M139="A",Resumo!$C$7)))))</f>
        <v>0.77500000000000002</v>
      </c>
      <c r="O139" s="27">
        <f>Resumo!$C$4*Geral!G139*86400*365/1000</f>
        <v>3086.1129599999999</v>
      </c>
      <c r="P139" s="39">
        <f t="shared" si="31"/>
        <v>2391.7375440000001</v>
      </c>
      <c r="Q139" s="26" t="s">
        <v>182</v>
      </c>
    </row>
    <row r="140" spans="2:17" s="13" customFormat="1" ht="12.95" customHeight="1">
      <c r="B140" s="26" t="s">
        <v>107</v>
      </c>
      <c r="C140" s="27" t="s">
        <v>159</v>
      </c>
      <c r="D140" s="28">
        <v>20835</v>
      </c>
      <c r="E140" s="28">
        <v>59.2</v>
      </c>
      <c r="F140" s="28">
        <f t="shared" si="28"/>
        <v>12334.32</v>
      </c>
      <c r="G140" s="27">
        <v>36.098630136986294</v>
      </c>
      <c r="H140" s="31">
        <f t="shared" si="29"/>
        <v>252.8653094646171</v>
      </c>
      <c r="I140" s="32" t="str">
        <f t="shared" si="30"/>
        <v>217</v>
      </c>
      <c r="J140" s="30">
        <f t="shared" si="24"/>
        <v>16.527792380007881</v>
      </c>
      <c r="K140" s="27" t="str">
        <f t="shared" si="25"/>
        <v>6</v>
      </c>
      <c r="L140" s="31">
        <f t="shared" si="26"/>
        <v>6.4</v>
      </c>
      <c r="M140" s="32" t="str">
        <f t="shared" si="27"/>
        <v>B</v>
      </c>
      <c r="N140" s="39">
        <f>IF(M140="E",Resumo!$G$7,IF(M140="D",Resumo!$F$7,IF(M140="C",Resumo!$E$7,IF(M140="B",Resumo!$D$7,IF(M140="A",Resumo!$C$7)))))</f>
        <v>0.77500000000000002</v>
      </c>
      <c r="O140" s="27">
        <f>Resumo!$C$4*Geral!G140*86400*365/1000</f>
        <v>23906.534399999993</v>
      </c>
      <c r="P140" s="39">
        <f t="shared" si="31"/>
        <v>18527.564159999994</v>
      </c>
      <c r="Q140" s="26" t="s">
        <v>182</v>
      </c>
    </row>
    <row r="141" spans="2:17" s="13" customFormat="1" ht="12.95" customHeight="1">
      <c r="B141" s="26" t="s">
        <v>60</v>
      </c>
      <c r="C141" s="27" t="s">
        <v>157</v>
      </c>
      <c r="D141" s="28">
        <v>18298</v>
      </c>
      <c r="E141" s="29">
        <v>100</v>
      </c>
      <c r="F141" s="28">
        <f t="shared" si="28"/>
        <v>18298</v>
      </c>
      <c r="G141" s="27">
        <v>25.06849315068493</v>
      </c>
      <c r="H141" s="31">
        <f t="shared" si="29"/>
        <v>118.36910089732091</v>
      </c>
      <c r="I141" s="32" t="str">
        <f t="shared" si="30"/>
        <v>217</v>
      </c>
      <c r="J141" s="30">
        <f t="shared" si="24"/>
        <v>-45.452027236257649</v>
      </c>
      <c r="K141" s="27" t="str">
        <f t="shared" si="25"/>
        <v>9</v>
      </c>
      <c r="L141" s="31">
        <f t="shared" si="26"/>
        <v>9.1</v>
      </c>
      <c r="M141" s="32" t="str">
        <f t="shared" si="27"/>
        <v>A</v>
      </c>
      <c r="N141" s="39">
        <f>IF(M141="E",Resumo!$G$7,IF(M141="D",Resumo!$F$7,IF(M141="C",Resumo!$E$7,IF(M141="B",Resumo!$D$7,IF(M141="A",Resumo!$C$7)))))</f>
        <v>0.7</v>
      </c>
      <c r="O141" s="27">
        <f>Resumo!$C$4*Geral!G141*86400*365/1000</f>
        <v>16601.759999999998</v>
      </c>
      <c r="P141" s="39">
        <f t="shared" si="31"/>
        <v>11621.231999999998</v>
      </c>
      <c r="Q141" s="26" t="s">
        <v>182</v>
      </c>
    </row>
    <row r="142" spans="2:17" s="13" customFormat="1" ht="12.95" customHeight="1">
      <c r="B142" s="26" t="s">
        <v>133</v>
      </c>
      <c r="C142" s="27" t="s">
        <v>160</v>
      </c>
      <c r="D142" s="28">
        <v>5830</v>
      </c>
      <c r="E142" s="28">
        <v>69.400000000000006</v>
      </c>
      <c r="F142" s="28">
        <f t="shared" si="28"/>
        <v>4046.0200000000004</v>
      </c>
      <c r="G142" s="27">
        <v>10.027397260273972</v>
      </c>
      <c r="H142" s="31">
        <f t="shared" si="29"/>
        <v>214.12823547280317</v>
      </c>
      <c r="I142" s="32" t="str">
        <f t="shared" si="30"/>
        <v>202</v>
      </c>
      <c r="J142" s="30">
        <f t="shared" si="24"/>
        <v>6.0040769667342415</v>
      </c>
      <c r="K142" s="27" t="str">
        <f t="shared" si="25"/>
        <v>6</v>
      </c>
      <c r="L142" s="31">
        <f t="shared" si="26"/>
        <v>6.4</v>
      </c>
      <c r="M142" s="32" t="str">
        <f t="shared" si="27"/>
        <v>B</v>
      </c>
      <c r="N142" s="39">
        <f>IF(M142="E",Resumo!$G$7,IF(M142="D",Resumo!$F$7,IF(M142="C",Resumo!$E$7,IF(M142="B",Resumo!$D$7,IF(M142="A",Resumo!$C$7)))))</f>
        <v>0.77500000000000002</v>
      </c>
      <c r="O142" s="27">
        <f>Resumo!$C$4*Geral!G142*86400*365/1000</f>
        <v>6640.7039999999997</v>
      </c>
      <c r="P142" s="39">
        <f t="shared" si="31"/>
        <v>5146.5456000000004</v>
      </c>
      <c r="Q142" s="26" t="s">
        <v>182</v>
      </c>
    </row>
    <row r="143" spans="2:17" s="13" customFormat="1" ht="12.95" customHeight="1">
      <c r="B143" s="27" t="s">
        <v>9</v>
      </c>
      <c r="C143" s="27" t="s">
        <v>162</v>
      </c>
      <c r="D143" s="31">
        <v>3137</v>
      </c>
      <c r="E143" s="31">
        <v>45.2</v>
      </c>
      <c r="F143" s="28">
        <f t="shared" si="28"/>
        <v>1417.9240000000002</v>
      </c>
      <c r="G143" s="32">
        <v>9.0246575342465754</v>
      </c>
      <c r="H143" s="31">
        <f t="shared" si="29"/>
        <v>549.90987595872843</v>
      </c>
      <c r="I143" s="32" t="str">
        <f t="shared" si="30"/>
        <v>202</v>
      </c>
      <c r="J143" s="30">
        <f t="shared" si="24"/>
        <v>172.23261186075663</v>
      </c>
      <c r="K143" s="27" t="str">
        <f t="shared" si="25"/>
        <v>0</v>
      </c>
      <c r="L143" s="31">
        <f t="shared" si="26"/>
        <v>1</v>
      </c>
      <c r="M143" s="32" t="str">
        <f t="shared" si="27"/>
        <v>E</v>
      </c>
      <c r="N143" s="39">
        <f>IF(M143="E",Resumo!$G$7,IF(M143="D",Resumo!$F$7,IF(M143="C",Resumo!$E$7,IF(M143="B",Resumo!$D$7,IF(M143="A",Resumo!$C$7)))))</f>
        <v>1</v>
      </c>
      <c r="O143" s="27">
        <f>Resumo!$C$4*Geral!G143*86400*365/1000</f>
        <v>5976.6336000000001</v>
      </c>
      <c r="P143" s="39">
        <f t="shared" si="31"/>
        <v>5976.6336000000001</v>
      </c>
      <c r="Q143" s="27" t="s">
        <v>236</v>
      </c>
    </row>
    <row r="144" spans="2:17" s="13" customFormat="1" ht="12.95" customHeight="1">
      <c r="B144" s="26" t="s">
        <v>148</v>
      </c>
      <c r="C144" s="27" t="s">
        <v>161</v>
      </c>
      <c r="D144" s="28">
        <v>14293</v>
      </c>
      <c r="E144" s="28">
        <v>56.1</v>
      </c>
      <c r="F144" s="28">
        <f t="shared" si="28"/>
        <v>8018.3730000000005</v>
      </c>
      <c r="G144" s="27">
        <v>61.303143074581428</v>
      </c>
      <c r="H144" s="31">
        <f t="shared" si="29"/>
        <v>660.55689372941799</v>
      </c>
      <c r="I144" s="32" t="str">
        <f t="shared" si="30"/>
        <v>217</v>
      </c>
      <c r="J144" s="30">
        <f t="shared" si="24"/>
        <v>204.40409849281934</v>
      </c>
      <c r="K144" s="27" t="str">
        <f t="shared" si="25"/>
        <v>0</v>
      </c>
      <c r="L144" s="31">
        <f t="shared" si="26"/>
        <v>1</v>
      </c>
      <c r="M144" s="32" t="str">
        <f t="shared" si="27"/>
        <v>E</v>
      </c>
      <c r="N144" s="39">
        <f>IF(M144="E",Resumo!$G$7,IF(M144="D",Resumo!$F$7,IF(M144="C",Resumo!$E$7,IF(M144="B",Resumo!$D$7,IF(M144="A",Resumo!$C$7)))))</f>
        <v>1</v>
      </c>
      <c r="O144" s="27">
        <f>Resumo!$C$4*Geral!G144*86400*365/1000</f>
        <v>40598.374320000003</v>
      </c>
      <c r="P144" s="39">
        <f t="shared" si="31"/>
        <v>40598.374320000003</v>
      </c>
      <c r="Q144" s="26" t="s">
        <v>182</v>
      </c>
    </row>
    <row r="145" spans="2:17" s="13" customFormat="1" ht="12.95" customHeight="1">
      <c r="B145" s="26" t="s">
        <v>61</v>
      </c>
      <c r="C145" s="27" t="s">
        <v>157</v>
      </c>
      <c r="D145" s="28">
        <v>11355</v>
      </c>
      <c r="E145" s="28">
        <v>67.099999999999994</v>
      </c>
      <c r="F145" s="28">
        <f t="shared" si="28"/>
        <v>7619.204999999999</v>
      </c>
      <c r="G145" s="27">
        <v>38.104109589041094</v>
      </c>
      <c r="H145" s="31">
        <f t="shared" si="29"/>
        <v>432.0916773460159</v>
      </c>
      <c r="I145" s="32" t="str">
        <f t="shared" si="30"/>
        <v>217</v>
      </c>
      <c r="J145" s="30">
        <f t="shared" si="24"/>
        <v>99.120588638716995</v>
      </c>
      <c r="K145" s="27" t="str">
        <f t="shared" si="25"/>
        <v>0</v>
      </c>
      <c r="L145" s="31">
        <f t="shared" si="26"/>
        <v>1</v>
      </c>
      <c r="M145" s="32" t="str">
        <f t="shared" si="27"/>
        <v>E</v>
      </c>
      <c r="N145" s="39">
        <f>IF(M145="E",Resumo!$G$7,IF(M145="D",Resumo!$F$7,IF(M145="C",Resumo!$E$7,IF(M145="B",Resumo!$D$7,IF(M145="A",Resumo!$C$7)))))</f>
        <v>1</v>
      </c>
      <c r="O145" s="27">
        <f>Resumo!$C$4*Geral!G145*86400*365/1000</f>
        <v>25234.675199999998</v>
      </c>
      <c r="P145" s="39">
        <f t="shared" si="31"/>
        <v>25234.675199999998</v>
      </c>
      <c r="Q145" s="26" t="s">
        <v>182</v>
      </c>
    </row>
    <row r="146" spans="2:17" s="13" customFormat="1" ht="12.95" customHeight="1">
      <c r="B146" s="26" t="s">
        <v>84</v>
      </c>
      <c r="C146" s="27" t="s">
        <v>158</v>
      </c>
      <c r="D146" s="28">
        <v>81243</v>
      </c>
      <c r="E146" s="28">
        <v>99.9</v>
      </c>
      <c r="F146" s="28">
        <f t="shared" si="28"/>
        <v>81161.756999999998</v>
      </c>
      <c r="G146" s="27">
        <v>399.89</v>
      </c>
      <c r="H146" s="31">
        <f t="shared" si="29"/>
        <v>425.69921200695546</v>
      </c>
      <c r="I146" s="32" t="str">
        <f t="shared" si="30"/>
        <v>239</v>
      </c>
      <c r="J146" s="30">
        <f t="shared" si="24"/>
        <v>78.116825107512739</v>
      </c>
      <c r="K146" s="27" t="str">
        <f t="shared" si="25"/>
        <v>0</v>
      </c>
      <c r="L146" s="31">
        <f t="shared" si="26"/>
        <v>1</v>
      </c>
      <c r="M146" s="32" t="str">
        <f t="shared" si="27"/>
        <v>E</v>
      </c>
      <c r="N146" s="39">
        <f>IF(M146="E",Resumo!$G$7,IF(M146="D",Resumo!$F$7,IF(M146="C",Resumo!$E$7,IF(M146="B",Resumo!$D$7,IF(M146="A",Resumo!$C$7)))))</f>
        <v>1</v>
      </c>
      <c r="O146" s="27">
        <f>Resumo!$C$4*Geral!G146*86400*365/1000</f>
        <v>264829.55184000003</v>
      </c>
      <c r="P146" s="39">
        <f t="shared" si="31"/>
        <v>264829.55184000003</v>
      </c>
      <c r="Q146" s="26" t="s">
        <v>182</v>
      </c>
    </row>
    <row r="147" spans="2:17" s="13" customFormat="1" ht="12.95" customHeight="1">
      <c r="B147" s="26" t="s">
        <v>134</v>
      </c>
      <c r="C147" s="27" t="s">
        <v>160</v>
      </c>
      <c r="D147" s="28">
        <v>6293</v>
      </c>
      <c r="E147" s="28">
        <v>68.7</v>
      </c>
      <c r="F147" s="28">
        <f t="shared" si="28"/>
        <v>4323.2910000000002</v>
      </c>
      <c r="G147" s="27">
        <v>25.06849315068493</v>
      </c>
      <c r="H147" s="31">
        <f t="shared" si="29"/>
        <v>500.98820741402278</v>
      </c>
      <c r="I147" s="32" t="str">
        <f t="shared" si="30"/>
        <v>202</v>
      </c>
      <c r="J147" s="30">
        <f t="shared" si="24"/>
        <v>148.01396406634791</v>
      </c>
      <c r="K147" s="27" t="str">
        <f t="shared" si="25"/>
        <v>0</v>
      </c>
      <c r="L147" s="31">
        <f t="shared" si="26"/>
        <v>1</v>
      </c>
      <c r="M147" s="32" t="str">
        <f t="shared" si="27"/>
        <v>E</v>
      </c>
      <c r="N147" s="39">
        <f>IF(M147="E",Resumo!$G$7,IF(M147="D",Resumo!$F$7,IF(M147="C",Resumo!$E$7,IF(M147="B",Resumo!$D$7,IF(M147="A",Resumo!$C$7)))))</f>
        <v>1</v>
      </c>
      <c r="O147" s="27">
        <f>Resumo!$C$4*Geral!G147*86400*365/1000</f>
        <v>16601.759999999998</v>
      </c>
      <c r="P147" s="39">
        <f t="shared" si="31"/>
        <v>16601.759999999998</v>
      </c>
      <c r="Q147" s="26" t="s">
        <v>182</v>
      </c>
    </row>
    <row r="148" spans="2:17" s="13" customFormat="1" ht="12.95" customHeight="1">
      <c r="B148" s="26" t="s">
        <v>149</v>
      </c>
      <c r="C148" s="27" t="s">
        <v>161</v>
      </c>
      <c r="D148" s="28">
        <v>12040</v>
      </c>
      <c r="E148" s="28">
        <v>50.4</v>
      </c>
      <c r="F148" s="28">
        <f t="shared" si="28"/>
        <v>6068.16</v>
      </c>
      <c r="G148" s="27">
        <v>30.282739726027394</v>
      </c>
      <c r="H148" s="31">
        <f t="shared" si="29"/>
        <v>431.17332310432931</v>
      </c>
      <c r="I148" s="32" t="str">
        <f t="shared" si="30"/>
        <v>217</v>
      </c>
      <c r="J148" s="30">
        <f t="shared" si="24"/>
        <v>98.697383919045762</v>
      </c>
      <c r="K148" s="27" t="str">
        <f t="shared" si="25"/>
        <v>0</v>
      </c>
      <c r="L148" s="31">
        <f t="shared" si="26"/>
        <v>1</v>
      </c>
      <c r="M148" s="32" t="str">
        <f t="shared" si="27"/>
        <v>E</v>
      </c>
      <c r="N148" s="39">
        <f>IF(M148="E",Resumo!$G$7,IF(M148="D",Resumo!$F$7,IF(M148="C",Resumo!$E$7,IF(M148="B",Resumo!$D$7,IF(M148="A",Resumo!$C$7)))))</f>
        <v>1</v>
      </c>
      <c r="O148" s="27">
        <f>Resumo!$C$4*Geral!G148*86400*365/1000</f>
        <v>20054.926079999997</v>
      </c>
      <c r="P148" s="39">
        <f t="shared" si="31"/>
        <v>20054.926079999997</v>
      </c>
      <c r="Q148" s="26" t="s">
        <v>182</v>
      </c>
    </row>
    <row r="149" spans="2:17" s="13" customFormat="1" ht="12.95" customHeight="1">
      <c r="B149" s="26" t="s">
        <v>62</v>
      </c>
      <c r="C149" s="27" t="s">
        <v>157</v>
      </c>
      <c r="D149" s="28">
        <v>10291</v>
      </c>
      <c r="E149" s="31">
        <v>77.2</v>
      </c>
      <c r="F149" s="28">
        <f t="shared" si="28"/>
        <v>7944.652000000001</v>
      </c>
      <c r="G149" s="27">
        <v>18.550684931506851</v>
      </c>
      <c r="H149" s="31">
        <f t="shared" si="29"/>
        <v>201.74315729401258</v>
      </c>
      <c r="I149" s="32" t="str">
        <f t="shared" si="30"/>
        <v>217</v>
      </c>
      <c r="J149" s="30">
        <f t="shared" si="24"/>
        <v>-7.0308030903167857</v>
      </c>
      <c r="K149" s="27" t="str">
        <f t="shared" si="25"/>
        <v>7</v>
      </c>
      <c r="L149" s="31">
        <f t="shared" si="26"/>
        <v>7.3</v>
      </c>
      <c r="M149" s="32" t="str">
        <f t="shared" si="27"/>
        <v>B</v>
      </c>
      <c r="N149" s="39">
        <f>IF(M149="E",Resumo!$G$7,IF(M149="D",Resumo!$F$7,IF(M149="C",Resumo!$E$7,IF(M149="B",Resumo!$D$7,IF(M149="A",Resumo!$C$7)))))</f>
        <v>0.77500000000000002</v>
      </c>
      <c r="O149" s="27">
        <f>Resumo!$C$4*Geral!G149*86400*365/1000</f>
        <v>12285.302400000002</v>
      </c>
      <c r="P149" s="39">
        <f t="shared" si="31"/>
        <v>9521.1093600000022</v>
      </c>
      <c r="Q149" s="26" t="s">
        <v>215</v>
      </c>
    </row>
    <row r="150" spans="2:17" s="13" customFormat="1" ht="12.95" customHeight="1">
      <c r="B150" s="26" t="s">
        <v>63</v>
      </c>
      <c r="C150" s="27" t="s">
        <v>157</v>
      </c>
      <c r="D150" s="28">
        <v>6461</v>
      </c>
      <c r="E150" s="28">
        <v>73.8</v>
      </c>
      <c r="F150" s="28">
        <f t="shared" si="28"/>
        <v>4768.2179999999998</v>
      </c>
      <c r="G150" s="27">
        <v>25.06849315068493</v>
      </c>
      <c r="H150" s="31">
        <f t="shared" si="29"/>
        <v>454.24051673375209</v>
      </c>
      <c r="I150" s="32" t="str">
        <f t="shared" si="30"/>
        <v>202</v>
      </c>
      <c r="J150" s="30">
        <f t="shared" si="24"/>
        <v>124.87154293750102</v>
      </c>
      <c r="K150" s="27" t="str">
        <f t="shared" si="25"/>
        <v>0</v>
      </c>
      <c r="L150" s="31">
        <f t="shared" si="26"/>
        <v>1</v>
      </c>
      <c r="M150" s="32" t="str">
        <f t="shared" si="27"/>
        <v>E</v>
      </c>
      <c r="N150" s="39">
        <f>IF(M150="E",Resumo!$G$7,IF(M150="D",Resumo!$F$7,IF(M150="C",Resumo!$E$7,IF(M150="B",Resumo!$D$7,IF(M150="A",Resumo!$C$7)))))</f>
        <v>1</v>
      </c>
      <c r="O150" s="27">
        <f>Resumo!$C$4*Geral!G150*86400*365/1000</f>
        <v>16601.759999999998</v>
      </c>
      <c r="P150" s="39">
        <f t="shared" si="31"/>
        <v>16601.759999999998</v>
      </c>
      <c r="Q150" s="26" t="s">
        <v>182</v>
      </c>
    </row>
    <row r="151" spans="2:17" s="13" customFormat="1" ht="12.95" customHeight="1">
      <c r="B151" s="26" t="s">
        <v>64</v>
      </c>
      <c r="C151" s="27" t="s">
        <v>157</v>
      </c>
      <c r="D151" s="28">
        <v>4689</v>
      </c>
      <c r="E151" s="31">
        <v>39.5</v>
      </c>
      <c r="F151" s="28">
        <f t="shared" si="28"/>
        <v>1852.155</v>
      </c>
      <c r="G151" s="27">
        <v>10.027397260273972</v>
      </c>
      <c r="H151" s="31">
        <f t="shared" si="29"/>
        <v>467.76167398931034</v>
      </c>
      <c r="I151" s="32" t="str">
        <f t="shared" si="30"/>
        <v>202</v>
      </c>
      <c r="J151" s="30">
        <f t="shared" si="24"/>
        <v>131.56518514322292</v>
      </c>
      <c r="K151" s="27" t="str">
        <f t="shared" si="25"/>
        <v>0</v>
      </c>
      <c r="L151" s="31">
        <f t="shared" si="26"/>
        <v>1</v>
      </c>
      <c r="M151" s="32" t="str">
        <f t="shared" si="27"/>
        <v>E</v>
      </c>
      <c r="N151" s="39">
        <f>IF(M151="E",Resumo!$G$7,IF(M151="D",Resumo!$F$7,IF(M151="C",Resumo!$E$7,IF(M151="B",Resumo!$D$7,IF(M151="A",Resumo!$C$7)))))</f>
        <v>1</v>
      </c>
      <c r="O151" s="27">
        <f>Resumo!$C$4*Geral!G151*86400*365/1000</f>
        <v>6640.7039999999997</v>
      </c>
      <c r="P151" s="39">
        <f t="shared" si="31"/>
        <v>6640.7039999999997</v>
      </c>
      <c r="Q151" s="26" t="s">
        <v>216</v>
      </c>
    </row>
    <row r="152" spans="2:17" s="13" customFormat="1" ht="12.95" customHeight="1">
      <c r="B152" s="26" t="s">
        <v>65</v>
      </c>
      <c r="C152" s="27" t="s">
        <v>157</v>
      </c>
      <c r="D152" s="28">
        <v>72220</v>
      </c>
      <c r="E152" s="28">
        <v>100</v>
      </c>
      <c r="F152" s="28">
        <f t="shared" si="28"/>
        <v>72220</v>
      </c>
      <c r="G152" s="27">
        <v>188.08402968036529</v>
      </c>
      <c r="H152" s="31">
        <f t="shared" si="29"/>
        <v>225.0132949928491</v>
      </c>
      <c r="I152" s="32" t="str">
        <f t="shared" si="30"/>
        <v>242</v>
      </c>
      <c r="J152" s="30">
        <f t="shared" si="24"/>
        <v>-7.0192995897317783</v>
      </c>
      <c r="K152" s="27" t="str">
        <f t="shared" si="25"/>
        <v>7</v>
      </c>
      <c r="L152" s="31">
        <f t="shared" si="26"/>
        <v>7.3</v>
      </c>
      <c r="M152" s="32" t="str">
        <f t="shared" si="27"/>
        <v>B</v>
      </c>
      <c r="N152" s="39">
        <f>IF(M152="E",Resumo!$G$7,IF(M152="D",Resumo!$F$7,IF(M152="C",Resumo!$E$7,IF(M152="B",Resumo!$D$7,IF(M152="A",Resumo!$C$7)))))</f>
        <v>0.77500000000000002</v>
      </c>
      <c r="O152" s="27">
        <f>Resumo!$C$4*Geral!G152*86400*365/1000</f>
        <v>124559.77716</v>
      </c>
      <c r="P152" s="39">
        <f t="shared" si="31"/>
        <v>96533.827298999997</v>
      </c>
      <c r="Q152" s="26" t="s">
        <v>237</v>
      </c>
    </row>
    <row r="153" spans="2:17" s="13" customFormat="1" ht="12.95" customHeight="1">
      <c r="B153" s="26" t="s">
        <v>135</v>
      </c>
      <c r="C153" s="27" t="s">
        <v>160</v>
      </c>
      <c r="D153" s="28">
        <v>10572</v>
      </c>
      <c r="E153" s="28">
        <v>58.7</v>
      </c>
      <c r="F153" s="28">
        <f t="shared" si="28"/>
        <v>6205.7640000000001</v>
      </c>
      <c r="G153" s="27">
        <v>12.701369863013699</v>
      </c>
      <c r="H153" s="31">
        <f t="shared" si="29"/>
        <v>176.83533504728564</v>
      </c>
      <c r="I153" s="32" t="str">
        <f t="shared" si="30"/>
        <v>217</v>
      </c>
      <c r="J153" s="30">
        <f t="shared" si="24"/>
        <v>-18.509062190190949</v>
      </c>
      <c r="K153" s="27" t="str">
        <f t="shared" si="25"/>
        <v>7</v>
      </c>
      <c r="L153" s="31">
        <f t="shared" si="26"/>
        <v>7.3</v>
      </c>
      <c r="M153" s="32" t="str">
        <f t="shared" si="27"/>
        <v>B</v>
      </c>
      <c r="N153" s="39">
        <f>IF(M153="E",Resumo!$G$7,IF(M153="D",Resumo!$F$7,IF(M153="C",Resumo!$E$7,IF(M153="B",Resumo!$D$7,IF(M153="A",Resumo!$C$7)))))</f>
        <v>0.77500000000000002</v>
      </c>
      <c r="O153" s="27">
        <f>Resumo!$C$4*Geral!G153*86400*365/1000</f>
        <v>8411.5583999999999</v>
      </c>
      <c r="P153" s="39">
        <f t="shared" si="31"/>
        <v>6518.9577600000002</v>
      </c>
      <c r="Q153" s="26" t="s">
        <v>217</v>
      </c>
    </row>
    <row r="154" spans="2:17" s="13" customFormat="1" ht="12.95" customHeight="1">
      <c r="B154" s="33" t="s">
        <v>136</v>
      </c>
      <c r="C154" s="34" t="s">
        <v>160</v>
      </c>
      <c r="D154" s="35">
        <v>5658</v>
      </c>
      <c r="E154" s="35">
        <v>60.1</v>
      </c>
      <c r="F154" s="35">
        <f t="shared" si="28"/>
        <v>3400.4580000000001</v>
      </c>
      <c r="G154" s="34">
        <v>8.8906803652968023</v>
      </c>
      <c r="H154" s="37">
        <f t="shared" si="29"/>
        <v>225.89744780310289</v>
      </c>
      <c r="I154" s="38" t="str">
        <f t="shared" si="30"/>
        <v>202</v>
      </c>
      <c r="J154" s="36">
        <f t="shared" si="24"/>
        <v>11.830419704506383</v>
      </c>
      <c r="K154" s="34" t="str">
        <f t="shared" si="25"/>
        <v>6</v>
      </c>
      <c r="L154" s="37">
        <f t="shared" si="26"/>
        <v>6.4</v>
      </c>
      <c r="M154" s="38" t="str">
        <f t="shared" si="27"/>
        <v>B</v>
      </c>
      <c r="N154" s="40">
        <f>IF(M154="E",Resumo!$G$7,IF(M154="D",Resumo!$F$7,IF(M154="C",Resumo!$E$7,IF(M154="B",Resumo!$D$7,IF(M154="A",Resumo!$C$7)))))</f>
        <v>0.77500000000000002</v>
      </c>
      <c r="O154" s="34">
        <f>Resumo!$C$4*Geral!G154*86400*365/1000</f>
        <v>5887.9064159999998</v>
      </c>
      <c r="P154" s="40">
        <f t="shared" si="31"/>
        <v>4563.1274723999995</v>
      </c>
      <c r="Q154" s="33" t="s">
        <v>218</v>
      </c>
    </row>
    <row r="155" spans="2:17" s="15" customFormat="1">
      <c r="D155" s="4"/>
      <c r="E155" s="4"/>
      <c r="F155" s="4"/>
      <c r="H155" s="4"/>
      <c r="L155" s="4"/>
    </row>
    <row r="156" spans="2:17" s="15" customFormat="1">
      <c r="D156" s="4"/>
      <c r="E156" s="4"/>
      <c r="F156" s="4"/>
      <c r="H156" s="4"/>
      <c r="L156" s="4"/>
    </row>
    <row r="157" spans="2:17" s="15" customFormat="1">
      <c r="D157" s="4"/>
      <c r="E157" s="4"/>
      <c r="F157" s="4"/>
      <c r="H157" s="4"/>
      <c r="L157" s="4"/>
    </row>
    <row r="158" spans="2:17" s="15" customFormat="1">
      <c r="D158" s="4"/>
      <c r="E158" s="4"/>
      <c r="F158" s="4"/>
      <c r="H158" s="4"/>
      <c r="L158" s="4"/>
    </row>
    <row r="159" spans="2:17" s="15" customFormat="1">
      <c r="D159" s="4"/>
      <c r="E159" s="4"/>
      <c r="F159" s="4"/>
      <c r="H159" s="4"/>
      <c r="L159" s="4"/>
    </row>
    <row r="160" spans="2:17" s="15" customFormat="1">
      <c r="D160" s="4"/>
      <c r="E160" s="4"/>
      <c r="F160" s="4"/>
      <c r="H160" s="4"/>
      <c r="L160" s="4"/>
    </row>
    <row r="161" spans="4:12" s="15" customFormat="1">
      <c r="D161" s="4"/>
      <c r="E161" s="4"/>
      <c r="F161" s="4"/>
      <c r="H161" s="4"/>
      <c r="L161" s="4"/>
    </row>
    <row r="162" spans="4:12" s="15" customFormat="1">
      <c r="D162" s="4"/>
      <c r="E162" s="4"/>
      <c r="F162" s="4"/>
      <c r="H162" s="4"/>
      <c r="L162" s="4"/>
    </row>
    <row r="163" spans="4:12" s="15" customFormat="1">
      <c r="D163" s="4"/>
      <c r="E163" s="4"/>
      <c r="F163" s="4"/>
      <c r="H163" s="4"/>
      <c r="L163" s="4"/>
    </row>
    <row r="164" spans="4:12" s="15" customFormat="1">
      <c r="D164" s="4"/>
      <c r="E164" s="4"/>
      <c r="F164" s="4"/>
      <c r="H164" s="4"/>
      <c r="L164" s="4"/>
    </row>
    <row r="165" spans="4:12" s="15" customFormat="1">
      <c r="D165" s="4"/>
      <c r="E165" s="4"/>
      <c r="F165" s="4"/>
      <c r="H165" s="4"/>
      <c r="L165" s="4"/>
    </row>
    <row r="166" spans="4:12" s="15" customFormat="1">
      <c r="D166" s="4"/>
      <c r="E166" s="4"/>
      <c r="F166" s="4"/>
      <c r="H166" s="4"/>
      <c r="L166" s="4"/>
    </row>
    <row r="167" spans="4:12" s="15" customFormat="1">
      <c r="D167" s="4"/>
      <c r="E167" s="4"/>
      <c r="F167" s="4"/>
      <c r="H167" s="4"/>
      <c r="L167" s="4"/>
    </row>
    <row r="168" spans="4:12" s="15" customFormat="1">
      <c r="D168" s="4"/>
      <c r="E168" s="4"/>
      <c r="F168" s="4"/>
      <c r="H168" s="4"/>
      <c r="L168" s="4"/>
    </row>
    <row r="169" spans="4:12" s="15" customFormat="1">
      <c r="D169" s="4"/>
      <c r="E169" s="4"/>
      <c r="F169" s="4"/>
      <c r="H169" s="4"/>
      <c r="L169" s="4"/>
    </row>
    <row r="170" spans="4:12" s="15" customFormat="1">
      <c r="D170" s="4"/>
      <c r="E170" s="4"/>
      <c r="F170" s="4"/>
      <c r="H170" s="4"/>
      <c r="L170" s="4"/>
    </row>
    <row r="171" spans="4:12" s="15" customFormat="1">
      <c r="D171" s="4"/>
      <c r="E171" s="4"/>
      <c r="F171" s="4"/>
      <c r="H171" s="4"/>
      <c r="L171" s="4"/>
    </row>
    <row r="172" spans="4:12" s="15" customFormat="1">
      <c r="D172" s="4"/>
      <c r="E172" s="4"/>
      <c r="F172" s="4"/>
      <c r="H172" s="4"/>
      <c r="L172" s="4"/>
    </row>
    <row r="173" spans="4:12" s="15" customFormat="1">
      <c r="D173" s="4"/>
      <c r="E173" s="4"/>
      <c r="F173" s="4"/>
      <c r="H173" s="4"/>
      <c r="L173" s="4"/>
    </row>
    <row r="174" spans="4:12" s="15" customFormat="1">
      <c r="D174" s="4"/>
      <c r="E174" s="4"/>
      <c r="F174" s="4"/>
      <c r="H174" s="4"/>
      <c r="L174" s="4"/>
    </row>
    <row r="175" spans="4:12" s="15" customFormat="1">
      <c r="D175" s="4"/>
      <c r="E175" s="4"/>
      <c r="F175" s="4"/>
      <c r="H175" s="4"/>
      <c r="L175" s="4"/>
    </row>
    <row r="176" spans="4:12" s="15" customFormat="1">
      <c r="D176" s="4"/>
      <c r="E176" s="4"/>
      <c r="F176" s="4"/>
      <c r="H176" s="4"/>
      <c r="L176" s="4"/>
    </row>
    <row r="177" spans="4:12" s="15" customFormat="1">
      <c r="D177" s="4"/>
      <c r="E177" s="4"/>
      <c r="F177" s="4"/>
      <c r="H177" s="4"/>
      <c r="L177" s="4"/>
    </row>
    <row r="178" spans="4:12" s="15" customFormat="1">
      <c r="D178" s="4"/>
      <c r="E178" s="4"/>
      <c r="F178" s="4"/>
      <c r="H178" s="4"/>
      <c r="L178" s="4"/>
    </row>
    <row r="179" spans="4:12" s="15" customFormat="1">
      <c r="D179" s="4"/>
      <c r="E179" s="4"/>
      <c r="F179" s="4"/>
      <c r="H179" s="4"/>
      <c r="L179" s="4"/>
    </row>
    <row r="180" spans="4:12" s="15" customFormat="1">
      <c r="D180" s="4"/>
      <c r="E180" s="4"/>
      <c r="F180" s="4"/>
      <c r="H180" s="4"/>
      <c r="L180" s="4"/>
    </row>
    <row r="181" spans="4:12" s="15" customFormat="1">
      <c r="D181" s="4"/>
      <c r="E181" s="4"/>
      <c r="F181" s="4"/>
      <c r="H181" s="4"/>
      <c r="L181" s="4"/>
    </row>
    <row r="182" spans="4:12" s="15" customFormat="1">
      <c r="D182" s="4"/>
      <c r="E182" s="4"/>
      <c r="F182" s="4"/>
      <c r="H182" s="4"/>
      <c r="L182" s="4"/>
    </row>
    <row r="183" spans="4:12" s="15" customFormat="1">
      <c r="D183" s="4"/>
      <c r="E183" s="4"/>
      <c r="F183" s="4"/>
      <c r="H183" s="4"/>
      <c r="L183" s="4"/>
    </row>
    <row r="184" spans="4:12" s="15" customFormat="1">
      <c r="D184" s="4"/>
      <c r="E184" s="4"/>
      <c r="F184" s="4"/>
      <c r="H184" s="4"/>
      <c r="L184" s="4"/>
    </row>
    <row r="185" spans="4:12" s="15" customFormat="1">
      <c r="D185" s="4"/>
      <c r="E185" s="4"/>
      <c r="F185" s="4"/>
      <c r="H185" s="4"/>
      <c r="L185" s="4"/>
    </row>
    <row r="186" spans="4:12" s="15" customFormat="1">
      <c r="D186" s="4"/>
      <c r="E186" s="4"/>
      <c r="F186" s="4"/>
      <c r="H186" s="4"/>
      <c r="L186" s="4"/>
    </row>
    <row r="187" spans="4:12" s="15" customFormat="1">
      <c r="D187" s="4"/>
      <c r="E187" s="4"/>
      <c r="F187" s="4"/>
      <c r="H187" s="4"/>
      <c r="L187" s="4"/>
    </row>
    <row r="188" spans="4:12" s="15" customFormat="1">
      <c r="D188" s="4"/>
      <c r="E188" s="4"/>
      <c r="F188" s="4"/>
      <c r="H188" s="4"/>
      <c r="L188" s="4"/>
    </row>
    <row r="189" spans="4:12" s="15" customFormat="1">
      <c r="D189" s="4"/>
      <c r="E189" s="4"/>
      <c r="F189" s="4"/>
      <c r="H189" s="4"/>
      <c r="L189" s="4"/>
    </row>
    <row r="190" spans="4:12" s="15" customFormat="1">
      <c r="D190" s="4"/>
      <c r="E190" s="4"/>
      <c r="F190" s="4"/>
      <c r="H190" s="4"/>
      <c r="L190" s="4"/>
    </row>
    <row r="191" spans="4:12" s="15" customFormat="1">
      <c r="D191" s="4"/>
      <c r="E191" s="4"/>
      <c r="F191" s="4"/>
      <c r="H191" s="4"/>
      <c r="L191" s="4"/>
    </row>
    <row r="192" spans="4:12" s="15" customFormat="1">
      <c r="D192" s="4"/>
      <c r="E192" s="4"/>
      <c r="F192" s="4"/>
      <c r="H192" s="4"/>
      <c r="L192" s="4"/>
    </row>
    <row r="193" spans="4:12" s="15" customFormat="1">
      <c r="D193" s="4"/>
      <c r="E193" s="4"/>
      <c r="F193" s="4"/>
      <c r="H193" s="4"/>
      <c r="L193" s="4"/>
    </row>
    <row r="194" spans="4:12" s="15" customFormat="1">
      <c r="D194" s="4"/>
      <c r="E194" s="4"/>
      <c r="F194" s="4"/>
      <c r="H194" s="4"/>
      <c r="L194" s="4"/>
    </row>
    <row r="195" spans="4:12" s="15" customFormat="1">
      <c r="D195" s="4"/>
      <c r="E195" s="4"/>
      <c r="F195" s="4"/>
      <c r="H195" s="4"/>
      <c r="L195" s="4"/>
    </row>
    <row r="196" spans="4:12" s="15" customFormat="1">
      <c r="D196" s="4"/>
      <c r="E196" s="4"/>
      <c r="F196" s="4"/>
      <c r="H196" s="4"/>
      <c r="L196" s="4"/>
    </row>
    <row r="197" spans="4:12" s="15" customFormat="1">
      <c r="D197" s="4"/>
      <c r="E197" s="4"/>
      <c r="F197" s="4"/>
      <c r="H197" s="4"/>
      <c r="L197" s="4"/>
    </row>
    <row r="198" spans="4:12" s="15" customFormat="1">
      <c r="D198" s="4"/>
      <c r="E198" s="4"/>
      <c r="F198" s="4"/>
      <c r="H198" s="4"/>
      <c r="L198" s="4"/>
    </row>
    <row r="199" spans="4:12" s="15" customFormat="1">
      <c r="D199" s="4"/>
      <c r="E199" s="4"/>
      <c r="F199" s="4"/>
      <c r="H199" s="4"/>
      <c r="L199" s="4"/>
    </row>
    <row r="200" spans="4:12" s="15" customFormat="1">
      <c r="D200" s="4"/>
      <c r="E200" s="4"/>
      <c r="F200" s="4"/>
      <c r="H200" s="4"/>
      <c r="L200" s="4"/>
    </row>
    <row r="201" spans="4:12" s="15" customFormat="1">
      <c r="D201" s="4"/>
      <c r="E201" s="4"/>
      <c r="F201" s="4"/>
      <c r="H201" s="4"/>
      <c r="L201" s="4"/>
    </row>
    <row r="202" spans="4:12" s="15" customFormat="1">
      <c r="D202" s="4"/>
      <c r="E202" s="4"/>
      <c r="F202" s="4"/>
      <c r="H202" s="4"/>
      <c r="L202" s="4"/>
    </row>
    <row r="203" spans="4:12" s="15" customFormat="1">
      <c r="D203" s="4"/>
      <c r="E203" s="4"/>
      <c r="F203" s="4"/>
      <c r="H203" s="4"/>
      <c r="L203" s="4"/>
    </row>
    <row r="204" spans="4:12" s="15" customFormat="1">
      <c r="D204" s="4"/>
      <c r="E204" s="4"/>
      <c r="F204" s="4"/>
      <c r="H204" s="4"/>
      <c r="L204" s="4"/>
    </row>
    <row r="205" spans="4:12" s="15" customFormat="1">
      <c r="D205" s="4"/>
      <c r="E205" s="4"/>
      <c r="F205" s="4"/>
      <c r="H205" s="4"/>
      <c r="L205" s="4"/>
    </row>
    <row r="206" spans="4:12" s="15" customFormat="1">
      <c r="D206" s="4"/>
      <c r="E206" s="4"/>
      <c r="F206" s="4"/>
      <c r="H206" s="4"/>
      <c r="L206" s="4"/>
    </row>
    <row r="207" spans="4:12" s="15" customFormat="1">
      <c r="D207" s="4"/>
      <c r="E207" s="4"/>
      <c r="F207" s="4"/>
      <c r="H207" s="4"/>
      <c r="L207" s="4"/>
    </row>
    <row r="208" spans="4:12" s="15" customFormat="1">
      <c r="D208" s="4"/>
      <c r="E208" s="4"/>
      <c r="F208" s="4"/>
      <c r="H208" s="4"/>
      <c r="L208" s="4"/>
    </row>
    <row r="209" spans="4:12" s="15" customFormat="1">
      <c r="D209" s="4"/>
      <c r="E209" s="4"/>
      <c r="F209" s="4"/>
      <c r="H209" s="4"/>
      <c r="L209" s="4"/>
    </row>
    <row r="210" spans="4:12" s="15" customFormat="1">
      <c r="D210" s="4"/>
      <c r="E210" s="4"/>
      <c r="F210" s="4"/>
      <c r="H210" s="4"/>
      <c r="L210" s="4"/>
    </row>
    <row r="211" spans="4:12" s="15" customFormat="1">
      <c r="D211" s="4"/>
      <c r="E211" s="4"/>
      <c r="F211" s="4"/>
      <c r="H211" s="4"/>
      <c r="L211" s="4"/>
    </row>
    <row r="212" spans="4:12" s="15" customFormat="1">
      <c r="D212" s="4"/>
      <c r="E212" s="4"/>
      <c r="F212" s="4"/>
      <c r="H212" s="4"/>
      <c r="L212" s="4"/>
    </row>
    <row r="213" spans="4:12" s="15" customFormat="1">
      <c r="D213" s="4"/>
      <c r="E213" s="4"/>
      <c r="F213" s="4"/>
      <c r="H213" s="4"/>
      <c r="L213" s="4"/>
    </row>
    <row r="214" spans="4:12" s="15" customFormat="1">
      <c r="D214" s="4"/>
      <c r="E214" s="4"/>
      <c r="F214" s="4"/>
      <c r="H214" s="4"/>
      <c r="L214" s="4"/>
    </row>
    <row r="215" spans="4:12" s="15" customFormat="1">
      <c r="D215" s="4"/>
      <c r="E215" s="4"/>
      <c r="F215" s="4"/>
      <c r="H215" s="4"/>
      <c r="L215" s="4"/>
    </row>
    <row r="216" spans="4:12" s="15" customFormat="1">
      <c r="D216" s="4"/>
      <c r="E216" s="4"/>
      <c r="F216" s="4"/>
      <c r="H216" s="4"/>
      <c r="L216" s="4"/>
    </row>
    <row r="217" spans="4:12" s="15" customFormat="1">
      <c r="D217" s="4"/>
      <c r="E217" s="4"/>
      <c r="F217" s="4"/>
      <c r="H217" s="4"/>
      <c r="L217" s="4"/>
    </row>
    <row r="218" spans="4:12" s="15" customFormat="1">
      <c r="D218" s="4"/>
      <c r="E218" s="4"/>
      <c r="F218" s="4"/>
      <c r="H218" s="4"/>
      <c r="L218" s="4"/>
    </row>
    <row r="219" spans="4:12" s="15" customFormat="1">
      <c r="D219" s="4"/>
      <c r="E219" s="4"/>
      <c r="F219" s="4"/>
      <c r="H219" s="4"/>
      <c r="L219" s="4"/>
    </row>
    <row r="220" spans="4:12" s="15" customFormat="1">
      <c r="D220" s="4"/>
      <c r="E220" s="4"/>
      <c r="F220" s="4"/>
      <c r="H220" s="4"/>
      <c r="L220" s="4"/>
    </row>
    <row r="221" spans="4:12" s="15" customFormat="1">
      <c r="D221" s="4"/>
      <c r="E221" s="4"/>
      <c r="F221" s="4"/>
      <c r="H221" s="4"/>
      <c r="L221" s="4"/>
    </row>
    <row r="222" spans="4:12" s="15" customFormat="1">
      <c r="D222" s="4"/>
      <c r="E222" s="4"/>
      <c r="F222" s="4"/>
      <c r="H222" s="4"/>
      <c r="L222" s="4"/>
    </row>
    <row r="223" spans="4:12" s="15" customFormat="1">
      <c r="D223" s="4"/>
      <c r="E223" s="4"/>
      <c r="F223" s="4"/>
      <c r="H223" s="4"/>
      <c r="L223" s="4"/>
    </row>
    <row r="224" spans="4:12" s="15" customFormat="1">
      <c r="D224" s="4"/>
      <c r="E224" s="4"/>
      <c r="F224" s="4"/>
      <c r="H224" s="4"/>
      <c r="L224" s="4"/>
    </row>
    <row r="225" spans="4:12" s="15" customFormat="1">
      <c r="D225" s="4"/>
      <c r="E225" s="4"/>
      <c r="F225" s="4"/>
      <c r="H225" s="4"/>
      <c r="L225" s="4"/>
    </row>
    <row r="226" spans="4:12" s="15" customFormat="1">
      <c r="D226" s="4"/>
      <c r="E226" s="4"/>
      <c r="F226" s="4"/>
      <c r="H226" s="4"/>
      <c r="L226" s="4"/>
    </row>
    <row r="227" spans="4:12" s="15" customFormat="1">
      <c r="D227" s="4"/>
      <c r="E227" s="4"/>
      <c r="F227" s="4"/>
      <c r="H227" s="4"/>
      <c r="L227" s="4"/>
    </row>
    <row r="228" spans="4:12" s="15" customFormat="1">
      <c r="D228" s="4"/>
      <c r="E228" s="4"/>
      <c r="F228" s="4"/>
      <c r="H228" s="4"/>
      <c r="L228" s="4"/>
    </row>
    <row r="229" spans="4:12" s="15" customFormat="1">
      <c r="D229" s="4"/>
      <c r="E229" s="4"/>
      <c r="F229" s="4"/>
      <c r="H229" s="4"/>
      <c r="L229" s="4"/>
    </row>
    <row r="230" spans="4:12" s="15" customFormat="1">
      <c r="D230" s="4"/>
      <c r="E230" s="4"/>
      <c r="F230" s="4"/>
      <c r="H230" s="4"/>
      <c r="L230" s="4"/>
    </row>
    <row r="231" spans="4:12" s="15" customFormat="1">
      <c r="D231" s="4"/>
      <c r="E231" s="4"/>
      <c r="F231" s="4"/>
      <c r="H231" s="4"/>
      <c r="L231" s="4"/>
    </row>
    <row r="232" spans="4:12" s="15" customFormat="1">
      <c r="D232" s="4"/>
      <c r="E232" s="4"/>
      <c r="F232" s="4"/>
      <c r="H232" s="4"/>
      <c r="L232" s="4"/>
    </row>
    <row r="233" spans="4:12" s="15" customFormat="1">
      <c r="D233" s="4"/>
      <c r="E233" s="4"/>
      <c r="F233" s="4"/>
      <c r="H233" s="4"/>
      <c r="L233" s="4"/>
    </row>
    <row r="234" spans="4:12" s="15" customFormat="1">
      <c r="D234" s="4"/>
      <c r="E234" s="4"/>
      <c r="F234" s="4"/>
      <c r="H234" s="4"/>
      <c r="L234" s="4"/>
    </row>
    <row r="235" spans="4:12" s="15" customFormat="1">
      <c r="D235" s="4"/>
      <c r="E235" s="4"/>
      <c r="F235" s="4"/>
      <c r="H235" s="4"/>
      <c r="L235" s="4"/>
    </row>
    <row r="236" spans="4:12" s="15" customFormat="1">
      <c r="D236" s="4"/>
      <c r="E236" s="4"/>
      <c r="F236" s="4"/>
      <c r="H236" s="4"/>
      <c r="L236" s="4"/>
    </row>
    <row r="237" spans="4:12" s="15" customFormat="1">
      <c r="D237" s="4"/>
      <c r="E237" s="4"/>
      <c r="F237" s="4"/>
      <c r="H237" s="4"/>
      <c r="L237" s="4"/>
    </row>
    <row r="238" spans="4:12" s="15" customFormat="1">
      <c r="D238" s="4"/>
      <c r="E238" s="4"/>
      <c r="F238" s="4"/>
      <c r="H238" s="4"/>
      <c r="L238" s="4"/>
    </row>
    <row r="239" spans="4:12" s="15" customFormat="1">
      <c r="D239" s="4"/>
      <c r="E239" s="4"/>
      <c r="F239" s="4"/>
      <c r="H239" s="4"/>
      <c r="L239" s="4"/>
    </row>
    <row r="240" spans="4:12" s="15" customFormat="1">
      <c r="D240" s="4"/>
      <c r="E240" s="4"/>
      <c r="F240" s="4"/>
      <c r="H240" s="4"/>
      <c r="L240" s="4"/>
    </row>
    <row r="241" spans="4:12" s="15" customFormat="1">
      <c r="D241" s="4"/>
      <c r="E241" s="4"/>
      <c r="F241" s="4"/>
      <c r="H241" s="4"/>
      <c r="L241" s="4"/>
    </row>
    <row r="242" spans="4:12" s="15" customFormat="1">
      <c r="D242" s="4"/>
      <c r="E242" s="4"/>
      <c r="F242" s="4"/>
      <c r="H242" s="4"/>
      <c r="L242" s="4"/>
    </row>
    <row r="243" spans="4:12" s="15" customFormat="1">
      <c r="D243" s="4"/>
      <c r="E243" s="4"/>
      <c r="F243" s="4"/>
      <c r="H243" s="4"/>
      <c r="L243" s="4"/>
    </row>
    <row r="244" spans="4:12" s="15" customFormat="1">
      <c r="D244" s="4"/>
      <c r="E244" s="4"/>
      <c r="F244" s="4"/>
      <c r="H244" s="4"/>
      <c r="L244" s="4"/>
    </row>
    <row r="245" spans="4:12" s="15" customFormat="1">
      <c r="D245" s="4"/>
      <c r="E245" s="4"/>
      <c r="F245" s="4"/>
      <c r="H245" s="4"/>
      <c r="L245" s="4"/>
    </row>
    <row r="246" spans="4:12" s="15" customFormat="1">
      <c r="D246" s="4"/>
      <c r="E246" s="4"/>
      <c r="F246" s="4"/>
      <c r="H246" s="4"/>
      <c r="L246" s="4"/>
    </row>
    <row r="247" spans="4:12" s="15" customFormat="1">
      <c r="D247" s="4"/>
      <c r="E247" s="4"/>
      <c r="F247" s="4"/>
      <c r="H247" s="4"/>
      <c r="L247" s="4"/>
    </row>
    <row r="248" spans="4:12" s="15" customFormat="1">
      <c r="D248" s="4"/>
      <c r="E248" s="4"/>
      <c r="F248" s="4"/>
      <c r="H248" s="4"/>
      <c r="L248" s="4"/>
    </row>
    <row r="249" spans="4:12" s="15" customFormat="1">
      <c r="D249" s="4"/>
      <c r="E249" s="4"/>
      <c r="F249" s="4"/>
      <c r="H249" s="4"/>
      <c r="L249" s="4"/>
    </row>
    <row r="250" spans="4:12" s="15" customFormat="1">
      <c r="D250" s="4"/>
      <c r="E250" s="4"/>
      <c r="F250" s="4"/>
      <c r="H250" s="4"/>
      <c r="L250" s="4"/>
    </row>
    <row r="251" spans="4:12" s="15" customFormat="1">
      <c r="D251" s="4"/>
      <c r="E251" s="4"/>
      <c r="F251" s="4"/>
      <c r="H251" s="4"/>
      <c r="L251" s="4"/>
    </row>
    <row r="252" spans="4:12" s="15" customFormat="1">
      <c r="D252" s="4"/>
      <c r="E252" s="4"/>
      <c r="F252" s="4"/>
      <c r="H252" s="4"/>
      <c r="L252" s="4"/>
    </row>
    <row r="253" spans="4:12" s="15" customFormat="1">
      <c r="D253" s="4"/>
      <c r="E253" s="4"/>
      <c r="F253" s="4"/>
      <c r="H253" s="4"/>
      <c r="L253" s="4"/>
    </row>
    <row r="254" spans="4:12" s="15" customFormat="1">
      <c r="D254" s="4"/>
      <c r="E254" s="4"/>
      <c r="F254" s="4"/>
      <c r="H254" s="4"/>
      <c r="L254" s="4"/>
    </row>
    <row r="255" spans="4:12" s="15" customFormat="1">
      <c r="D255" s="4"/>
      <c r="E255" s="4"/>
      <c r="F255" s="4"/>
      <c r="H255" s="4"/>
      <c r="L255" s="4"/>
    </row>
    <row r="256" spans="4:12" s="15" customFormat="1">
      <c r="D256" s="4"/>
      <c r="E256" s="4"/>
      <c r="F256" s="4"/>
      <c r="H256" s="4"/>
      <c r="L256" s="4"/>
    </row>
    <row r="257" spans="4:12" s="15" customFormat="1">
      <c r="D257" s="4"/>
      <c r="E257" s="4"/>
      <c r="F257" s="4"/>
      <c r="H257" s="4"/>
      <c r="L257" s="4"/>
    </row>
    <row r="258" spans="4:12" s="15" customFormat="1">
      <c r="D258" s="4"/>
      <c r="E258" s="4"/>
      <c r="F258" s="4"/>
      <c r="H258" s="4"/>
      <c r="L258" s="4"/>
    </row>
    <row r="259" spans="4:12" s="15" customFormat="1">
      <c r="D259" s="4"/>
      <c r="E259" s="4"/>
      <c r="F259" s="4"/>
      <c r="H259" s="4"/>
      <c r="L259" s="4"/>
    </row>
    <row r="260" spans="4:12" s="15" customFormat="1">
      <c r="D260" s="4"/>
      <c r="E260" s="4"/>
      <c r="F260" s="4"/>
      <c r="H260" s="4"/>
      <c r="L260" s="4"/>
    </row>
    <row r="261" spans="4:12" s="15" customFormat="1">
      <c r="D261" s="4"/>
      <c r="E261" s="4"/>
      <c r="F261" s="4"/>
      <c r="H261" s="4"/>
      <c r="L261" s="4"/>
    </row>
    <row r="262" spans="4:12" s="15" customFormat="1">
      <c r="D262" s="4"/>
      <c r="E262" s="4"/>
      <c r="F262" s="4"/>
      <c r="H262" s="4"/>
      <c r="L262" s="4"/>
    </row>
    <row r="263" spans="4:12" s="15" customFormat="1">
      <c r="D263" s="4"/>
      <c r="E263" s="4"/>
      <c r="F263" s="4"/>
      <c r="H263" s="4"/>
      <c r="L263" s="4"/>
    </row>
    <row r="264" spans="4:12" s="15" customFormat="1">
      <c r="D264" s="4"/>
      <c r="E264" s="4"/>
      <c r="F264" s="4"/>
      <c r="H264" s="4"/>
      <c r="L264" s="4"/>
    </row>
    <row r="265" spans="4:12" s="15" customFormat="1">
      <c r="D265" s="4"/>
      <c r="E265" s="4"/>
      <c r="F265" s="4"/>
      <c r="H265" s="4"/>
      <c r="L265" s="4"/>
    </row>
    <row r="266" spans="4:12" s="15" customFormat="1">
      <c r="D266" s="4"/>
      <c r="E266" s="4"/>
      <c r="F266" s="4"/>
      <c r="H266" s="4"/>
      <c r="L266" s="4"/>
    </row>
    <row r="267" spans="4:12" s="15" customFormat="1">
      <c r="D267" s="4"/>
      <c r="E267" s="4"/>
      <c r="F267" s="4"/>
      <c r="H267" s="4"/>
      <c r="L267" s="4"/>
    </row>
    <row r="268" spans="4:12" s="15" customFormat="1">
      <c r="D268" s="4"/>
      <c r="E268" s="4"/>
      <c r="F268" s="4"/>
      <c r="H268" s="4"/>
      <c r="L268" s="4"/>
    </row>
    <row r="269" spans="4:12" s="15" customFormat="1">
      <c r="D269" s="4"/>
      <c r="E269" s="4"/>
      <c r="F269" s="4"/>
      <c r="H269" s="4"/>
      <c r="L269" s="4"/>
    </row>
    <row r="270" spans="4:12" s="15" customFormat="1">
      <c r="D270" s="4"/>
      <c r="E270" s="4"/>
      <c r="F270" s="4"/>
      <c r="H270" s="4"/>
      <c r="L270" s="4"/>
    </row>
    <row r="271" spans="4:12" s="15" customFormat="1">
      <c r="D271" s="4"/>
      <c r="E271" s="4"/>
      <c r="F271" s="4"/>
      <c r="H271" s="4"/>
      <c r="L271" s="4"/>
    </row>
    <row r="272" spans="4:12" s="15" customFormat="1">
      <c r="D272" s="4"/>
      <c r="E272" s="4"/>
      <c r="F272" s="4"/>
      <c r="H272" s="4"/>
      <c r="L272" s="4"/>
    </row>
    <row r="273" spans="4:12" s="15" customFormat="1">
      <c r="D273" s="4"/>
      <c r="E273" s="4"/>
      <c r="F273" s="4"/>
      <c r="H273" s="4"/>
      <c r="L273" s="4"/>
    </row>
    <row r="274" spans="4:12" s="15" customFormat="1">
      <c r="D274" s="4"/>
      <c r="E274" s="4"/>
      <c r="F274" s="4"/>
      <c r="H274" s="4"/>
      <c r="L274" s="4"/>
    </row>
    <row r="275" spans="4:12" s="15" customFormat="1">
      <c r="D275" s="4"/>
      <c r="E275" s="4"/>
      <c r="F275" s="4"/>
      <c r="H275" s="4"/>
      <c r="L275" s="4"/>
    </row>
    <row r="276" spans="4:12" s="15" customFormat="1">
      <c r="D276" s="4"/>
      <c r="E276" s="4"/>
      <c r="F276" s="4"/>
      <c r="H276" s="4"/>
      <c r="L276" s="4"/>
    </row>
    <row r="277" spans="4:12" s="15" customFormat="1">
      <c r="D277" s="4"/>
      <c r="E277" s="4"/>
      <c r="F277" s="4"/>
      <c r="H277" s="4"/>
      <c r="L277" s="4"/>
    </row>
    <row r="278" spans="4:12" s="15" customFormat="1">
      <c r="D278" s="4"/>
      <c r="E278" s="4"/>
      <c r="F278" s="4"/>
      <c r="H278" s="4"/>
      <c r="L278" s="4"/>
    </row>
    <row r="279" spans="4:12" s="15" customFormat="1">
      <c r="D279" s="4"/>
      <c r="E279" s="4"/>
      <c r="F279" s="4"/>
      <c r="H279" s="4"/>
      <c r="L279" s="4"/>
    </row>
    <row r="280" spans="4:12" s="15" customFormat="1">
      <c r="D280" s="4"/>
      <c r="E280" s="4"/>
      <c r="F280" s="4"/>
      <c r="H280" s="4"/>
      <c r="L280" s="4"/>
    </row>
    <row r="281" spans="4:12" s="15" customFormat="1">
      <c r="D281" s="4"/>
      <c r="E281" s="4"/>
      <c r="F281" s="4"/>
      <c r="H281" s="4"/>
      <c r="L281" s="4"/>
    </row>
    <row r="282" spans="4:12" s="15" customFormat="1">
      <c r="D282" s="4"/>
      <c r="E282" s="4"/>
      <c r="F282" s="4"/>
      <c r="H282" s="4"/>
      <c r="L282" s="4"/>
    </row>
    <row r="283" spans="4:12" s="15" customFormat="1">
      <c r="D283" s="4"/>
      <c r="E283" s="4"/>
      <c r="F283" s="4"/>
      <c r="H283" s="4"/>
      <c r="L283" s="4"/>
    </row>
    <row r="284" spans="4:12" s="15" customFormat="1">
      <c r="D284" s="4"/>
      <c r="E284" s="4"/>
      <c r="F284" s="4"/>
      <c r="H284" s="4"/>
      <c r="L284" s="4"/>
    </row>
    <row r="285" spans="4:12" s="15" customFormat="1">
      <c r="D285" s="4"/>
      <c r="E285" s="4"/>
      <c r="F285" s="4"/>
      <c r="H285" s="4"/>
      <c r="L285" s="4"/>
    </row>
    <row r="286" spans="4:12" s="15" customFormat="1">
      <c r="D286" s="4"/>
      <c r="E286" s="4"/>
      <c r="F286" s="4"/>
      <c r="H286" s="4"/>
      <c r="L286" s="4"/>
    </row>
    <row r="287" spans="4:12" s="15" customFormat="1">
      <c r="D287" s="4"/>
      <c r="E287" s="4"/>
      <c r="F287" s="4"/>
      <c r="H287" s="4"/>
      <c r="L287" s="4"/>
    </row>
    <row r="288" spans="4:12" s="15" customFormat="1">
      <c r="D288" s="4"/>
      <c r="E288" s="4"/>
      <c r="F288" s="4"/>
      <c r="H288" s="4"/>
      <c r="L288" s="4"/>
    </row>
    <row r="289" spans="4:12" s="15" customFormat="1">
      <c r="D289" s="4"/>
      <c r="E289" s="4"/>
      <c r="F289" s="4"/>
      <c r="H289" s="4"/>
      <c r="L289" s="4"/>
    </row>
    <row r="290" spans="4:12" s="15" customFormat="1">
      <c r="D290" s="4"/>
      <c r="E290" s="4"/>
      <c r="F290" s="4"/>
      <c r="H290" s="4"/>
      <c r="L290" s="4"/>
    </row>
    <row r="291" spans="4:12" s="15" customFormat="1">
      <c r="D291" s="4"/>
      <c r="E291" s="4"/>
      <c r="F291" s="4"/>
      <c r="H291" s="4"/>
      <c r="L291" s="4"/>
    </row>
    <row r="292" spans="4:12" s="15" customFormat="1">
      <c r="D292" s="4"/>
      <c r="E292" s="4"/>
      <c r="F292" s="4"/>
      <c r="H292" s="4"/>
      <c r="L292" s="4"/>
    </row>
    <row r="293" spans="4:12" s="15" customFormat="1">
      <c r="D293" s="4"/>
      <c r="E293" s="4"/>
      <c r="F293" s="4"/>
      <c r="H293" s="4"/>
      <c r="L293" s="4"/>
    </row>
    <row r="294" spans="4:12" s="15" customFormat="1">
      <c r="D294" s="4"/>
      <c r="E294" s="4"/>
      <c r="F294" s="4"/>
      <c r="H294" s="4"/>
      <c r="L294" s="4"/>
    </row>
    <row r="295" spans="4:12" s="15" customFormat="1">
      <c r="D295" s="4"/>
      <c r="E295" s="4"/>
      <c r="F295" s="4"/>
      <c r="H295" s="4"/>
      <c r="L295" s="4"/>
    </row>
    <row r="296" spans="4:12" s="15" customFormat="1">
      <c r="D296" s="4"/>
      <c r="E296" s="4"/>
      <c r="F296" s="4"/>
      <c r="H296" s="4"/>
      <c r="L296" s="4"/>
    </row>
    <row r="297" spans="4:12" s="15" customFormat="1">
      <c r="D297" s="4"/>
      <c r="E297" s="4"/>
      <c r="F297" s="4"/>
      <c r="H297" s="4"/>
      <c r="L297" s="4"/>
    </row>
    <row r="298" spans="4:12" s="15" customFormat="1">
      <c r="D298" s="4"/>
      <c r="E298" s="4"/>
      <c r="F298" s="4"/>
      <c r="H298" s="4"/>
      <c r="L298" s="4"/>
    </row>
    <row r="299" spans="4:12" s="15" customFormat="1">
      <c r="D299" s="4"/>
      <c r="E299" s="4"/>
      <c r="F299" s="4"/>
      <c r="H299" s="4"/>
      <c r="L299" s="4"/>
    </row>
    <row r="300" spans="4:12" s="15" customFormat="1">
      <c r="D300" s="4"/>
      <c r="E300" s="4"/>
      <c r="F300" s="4"/>
      <c r="H300" s="4"/>
      <c r="L300" s="4"/>
    </row>
    <row r="301" spans="4:12" s="15" customFormat="1">
      <c r="D301" s="4"/>
      <c r="E301" s="4"/>
      <c r="F301" s="4"/>
      <c r="H301" s="4"/>
      <c r="L301" s="4"/>
    </row>
    <row r="302" spans="4:12" s="15" customFormat="1">
      <c r="D302" s="4"/>
      <c r="E302" s="4"/>
      <c r="F302" s="4"/>
      <c r="H302" s="4"/>
      <c r="L302" s="4"/>
    </row>
    <row r="303" spans="4:12" s="15" customFormat="1">
      <c r="D303" s="4"/>
      <c r="E303" s="4"/>
      <c r="F303" s="4"/>
      <c r="H303" s="4"/>
      <c r="L303" s="4"/>
    </row>
    <row r="304" spans="4:12" s="15" customFormat="1">
      <c r="D304" s="4"/>
      <c r="E304" s="4"/>
      <c r="F304" s="4"/>
      <c r="H304" s="4"/>
      <c r="L304" s="4"/>
    </row>
    <row r="305" spans="4:12" s="15" customFormat="1">
      <c r="D305" s="4"/>
      <c r="E305" s="4"/>
      <c r="F305" s="4"/>
      <c r="H305" s="4"/>
      <c r="L305" s="4"/>
    </row>
    <row r="306" spans="4:12" s="15" customFormat="1">
      <c r="D306" s="4"/>
      <c r="E306" s="4"/>
      <c r="F306" s="4"/>
      <c r="H306" s="4"/>
      <c r="L306" s="4"/>
    </row>
    <row r="307" spans="4:12" s="15" customFormat="1">
      <c r="D307" s="4"/>
      <c r="E307" s="4"/>
      <c r="F307" s="4"/>
      <c r="H307" s="4"/>
      <c r="L307" s="4"/>
    </row>
    <row r="308" spans="4:12" s="15" customFormat="1">
      <c r="D308" s="4"/>
      <c r="E308" s="4"/>
      <c r="F308" s="4"/>
      <c r="H308" s="4"/>
      <c r="L308" s="4"/>
    </row>
    <row r="309" spans="4:12" s="15" customFormat="1">
      <c r="D309" s="4"/>
      <c r="E309" s="4"/>
      <c r="F309" s="4"/>
      <c r="H309" s="4"/>
      <c r="L309" s="4"/>
    </row>
    <row r="310" spans="4:12" s="15" customFormat="1">
      <c r="D310" s="4"/>
      <c r="E310" s="4"/>
      <c r="F310" s="4"/>
      <c r="H310" s="4"/>
      <c r="L310" s="4"/>
    </row>
    <row r="311" spans="4:12" s="15" customFormat="1">
      <c r="D311" s="4"/>
      <c r="E311" s="4"/>
      <c r="F311" s="4"/>
      <c r="H311" s="4"/>
      <c r="L311" s="4"/>
    </row>
    <row r="312" spans="4:12" s="15" customFormat="1">
      <c r="D312" s="4"/>
      <c r="E312" s="4"/>
      <c r="F312" s="4"/>
      <c r="H312" s="4"/>
      <c r="L312" s="4"/>
    </row>
    <row r="313" spans="4:12" s="15" customFormat="1">
      <c r="D313" s="4"/>
      <c r="E313" s="4"/>
      <c r="F313" s="4"/>
      <c r="H313" s="4"/>
      <c r="L313" s="4"/>
    </row>
    <row r="314" spans="4:12" s="15" customFormat="1">
      <c r="D314" s="4"/>
      <c r="E314" s="4"/>
      <c r="F314" s="4"/>
      <c r="H314" s="4"/>
      <c r="L314" s="4"/>
    </row>
    <row r="315" spans="4:12" s="15" customFormat="1">
      <c r="D315" s="4"/>
      <c r="E315" s="4"/>
      <c r="F315" s="4"/>
      <c r="H315" s="4"/>
      <c r="L315" s="4"/>
    </row>
    <row r="316" spans="4:12" s="15" customFormat="1">
      <c r="D316" s="4"/>
      <c r="E316" s="4"/>
      <c r="F316" s="4"/>
      <c r="H316" s="4"/>
      <c r="L316" s="4"/>
    </row>
    <row r="317" spans="4:12" s="15" customFormat="1">
      <c r="D317" s="4"/>
      <c r="E317" s="4"/>
      <c r="F317" s="4"/>
      <c r="H317" s="4"/>
      <c r="L317" s="4"/>
    </row>
    <row r="318" spans="4:12" s="15" customFormat="1">
      <c r="D318" s="4"/>
      <c r="E318" s="4"/>
      <c r="F318" s="4"/>
      <c r="H318" s="4"/>
      <c r="L318" s="4"/>
    </row>
    <row r="319" spans="4:12" s="15" customFormat="1">
      <c r="D319" s="4"/>
      <c r="E319" s="4"/>
      <c r="F319" s="4"/>
      <c r="H319" s="4"/>
      <c r="L319" s="4"/>
    </row>
    <row r="320" spans="4:12" s="15" customFormat="1">
      <c r="D320" s="4"/>
      <c r="E320" s="4"/>
      <c r="F320" s="4"/>
      <c r="H320" s="4"/>
      <c r="L320" s="4"/>
    </row>
    <row r="321" spans="4:12" s="15" customFormat="1">
      <c r="D321" s="4"/>
      <c r="E321" s="4"/>
      <c r="F321" s="4"/>
      <c r="H321" s="4"/>
      <c r="L321" s="4"/>
    </row>
    <row r="322" spans="4:12" s="15" customFormat="1">
      <c r="D322" s="4"/>
      <c r="E322" s="4"/>
      <c r="F322" s="4"/>
      <c r="H322" s="4"/>
      <c r="L322" s="4"/>
    </row>
    <row r="323" spans="4:12" s="15" customFormat="1">
      <c r="D323" s="4"/>
      <c r="E323" s="4"/>
      <c r="F323" s="4"/>
      <c r="H323" s="4"/>
      <c r="L323" s="4"/>
    </row>
    <row r="324" spans="4:12" s="15" customFormat="1">
      <c r="D324" s="4"/>
      <c r="E324" s="4"/>
      <c r="F324" s="4"/>
      <c r="H324" s="4"/>
      <c r="L324" s="4"/>
    </row>
    <row r="325" spans="4:12" s="15" customFormat="1">
      <c r="D325" s="4"/>
      <c r="E325" s="4"/>
      <c r="F325" s="4"/>
      <c r="H325" s="4"/>
      <c r="L325" s="4"/>
    </row>
    <row r="326" spans="4:12" s="15" customFormat="1">
      <c r="D326" s="4"/>
      <c r="E326" s="4"/>
      <c r="F326" s="4"/>
      <c r="H326" s="4"/>
      <c r="L326" s="4"/>
    </row>
    <row r="327" spans="4:12" s="15" customFormat="1">
      <c r="D327" s="4"/>
      <c r="E327" s="4"/>
      <c r="F327" s="4"/>
      <c r="H327" s="4"/>
      <c r="L327" s="4"/>
    </row>
    <row r="328" spans="4:12" s="15" customFormat="1">
      <c r="D328" s="4"/>
      <c r="E328" s="4"/>
      <c r="F328" s="4"/>
      <c r="H328" s="4"/>
      <c r="L328" s="4"/>
    </row>
    <row r="329" spans="4:12" s="15" customFormat="1">
      <c r="D329" s="4"/>
      <c r="E329" s="4"/>
      <c r="F329" s="4"/>
      <c r="H329" s="4"/>
      <c r="L329" s="4"/>
    </row>
    <row r="330" spans="4:12" s="15" customFormat="1">
      <c r="D330" s="4"/>
      <c r="E330" s="4"/>
      <c r="F330" s="4"/>
      <c r="H330" s="4"/>
      <c r="L330" s="4"/>
    </row>
    <row r="331" spans="4:12" s="15" customFormat="1">
      <c r="D331" s="4"/>
      <c r="E331" s="4"/>
      <c r="F331" s="4"/>
      <c r="H331" s="4"/>
      <c r="L331" s="4"/>
    </row>
    <row r="332" spans="4:12" s="15" customFormat="1">
      <c r="D332" s="4"/>
      <c r="E332" s="4"/>
      <c r="F332" s="4"/>
      <c r="H332" s="4"/>
      <c r="L332" s="4"/>
    </row>
    <row r="333" spans="4:12" s="15" customFormat="1">
      <c r="D333" s="4"/>
      <c r="E333" s="4"/>
      <c r="F333" s="4"/>
      <c r="H333" s="4"/>
      <c r="L333" s="4"/>
    </row>
    <row r="334" spans="4:12" s="15" customFormat="1">
      <c r="D334" s="4"/>
      <c r="E334" s="4"/>
      <c r="F334" s="4"/>
      <c r="H334" s="4"/>
      <c r="L334" s="4"/>
    </row>
    <row r="335" spans="4:12" s="15" customFormat="1">
      <c r="D335" s="4"/>
      <c r="E335" s="4"/>
      <c r="F335" s="4"/>
      <c r="H335" s="4"/>
      <c r="L335" s="4"/>
    </row>
    <row r="336" spans="4:12" s="15" customFormat="1">
      <c r="D336" s="4"/>
      <c r="E336" s="4"/>
      <c r="F336" s="4"/>
      <c r="H336" s="4"/>
      <c r="L336" s="4"/>
    </row>
    <row r="337" spans="4:12" s="15" customFormat="1">
      <c r="D337" s="4"/>
      <c r="E337" s="4"/>
      <c r="F337" s="4"/>
      <c r="H337" s="4"/>
      <c r="L337" s="4"/>
    </row>
    <row r="338" spans="4:12" s="15" customFormat="1">
      <c r="D338" s="4"/>
      <c r="E338" s="4"/>
      <c r="F338" s="4"/>
      <c r="H338" s="4"/>
      <c r="L338" s="4"/>
    </row>
    <row r="339" spans="4:12" s="15" customFormat="1">
      <c r="D339" s="4"/>
      <c r="E339" s="4"/>
      <c r="F339" s="4"/>
      <c r="H339" s="4"/>
      <c r="L339" s="4"/>
    </row>
    <row r="340" spans="4:12" s="15" customFormat="1">
      <c r="D340" s="4"/>
      <c r="E340" s="4"/>
      <c r="F340" s="4"/>
      <c r="H340" s="4"/>
      <c r="L340" s="4"/>
    </row>
    <row r="341" spans="4:12" s="15" customFormat="1">
      <c r="D341" s="4"/>
      <c r="E341" s="4"/>
      <c r="F341" s="4"/>
      <c r="H341" s="4"/>
      <c r="L341" s="4"/>
    </row>
    <row r="342" spans="4:12" s="15" customFormat="1">
      <c r="D342" s="4"/>
      <c r="E342" s="4"/>
      <c r="F342" s="4"/>
      <c r="H342" s="4"/>
      <c r="L342" s="4"/>
    </row>
    <row r="343" spans="4:12" s="15" customFormat="1">
      <c r="D343" s="4"/>
      <c r="E343" s="4"/>
      <c r="F343" s="4"/>
      <c r="H343" s="4"/>
      <c r="L343" s="4"/>
    </row>
    <row r="344" spans="4:12" s="15" customFormat="1">
      <c r="D344" s="4"/>
      <c r="E344" s="4"/>
      <c r="F344" s="4"/>
      <c r="H344" s="4"/>
      <c r="L344" s="4"/>
    </row>
    <row r="345" spans="4:12" s="15" customFormat="1">
      <c r="D345" s="4"/>
      <c r="E345" s="4"/>
      <c r="F345" s="4"/>
      <c r="H345" s="4"/>
      <c r="L345" s="4"/>
    </row>
    <row r="346" spans="4:12" s="15" customFormat="1">
      <c r="D346" s="4"/>
      <c r="E346" s="4"/>
      <c r="F346" s="4"/>
      <c r="H346" s="4"/>
      <c r="L346" s="4"/>
    </row>
    <row r="347" spans="4:12" s="15" customFormat="1">
      <c r="D347" s="4"/>
      <c r="E347" s="4"/>
      <c r="F347" s="4"/>
      <c r="H347" s="4"/>
      <c r="L347" s="4"/>
    </row>
    <row r="348" spans="4:12" s="15" customFormat="1">
      <c r="D348" s="4"/>
      <c r="E348" s="4"/>
      <c r="F348" s="4"/>
      <c r="H348" s="4"/>
      <c r="L348" s="4"/>
    </row>
    <row r="349" spans="4:12" s="15" customFormat="1">
      <c r="D349" s="4"/>
      <c r="E349" s="4"/>
      <c r="F349" s="4"/>
      <c r="H349" s="4"/>
      <c r="L349" s="4"/>
    </row>
    <row r="350" spans="4:12" s="15" customFormat="1">
      <c r="D350" s="4"/>
      <c r="E350" s="4"/>
      <c r="F350" s="4"/>
      <c r="H350" s="4"/>
      <c r="L350" s="4"/>
    </row>
    <row r="351" spans="4:12" s="15" customFormat="1">
      <c r="D351" s="4"/>
      <c r="E351" s="4"/>
      <c r="F351" s="4"/>
      <c r="H351" s="4"/>
      <c r="L351" s="4"/>
    </row>
    <row r="352" spans="4:12" s="15" customFormat="1">
      <c r="D352" s="4"/>
      <c r="E352" s="4"/>
      <c r="F352" s="4"/>
      <c r="H352" s="4"/>
      <c r="L352" s="4"/>
    </row>
    <row r="353" spans="4:12" s="15" customFormat="1">
      <c r="D353" s="4"/>
      <c r="E353" s="4"/>
      <c r="F353" s="4"/>
      <c r="H353" s="4"/>
      <c r="L353" s="4"/>
    </row>
    <row r="354" spans="4:12" s="15" customFormat="1">
      <c r="D354" s="4"/>
      <c r="E354" s="4"/>
      <c r="F354" s="4"/>
      <c r="H354" s="4"/>
      <c r="L354" s="4"/>
    </row>
    <row r="355" spans="4:12" s="15" customFormat="1">
      <c r="D355" s="4"/>
      <c r="E355" s="4"/>
      <c r="F355" s="4"/>
      <c r="H355" s="4"/>
      <c r="L355" s="4"/>
    </row>
    <row r="356" spans="4:12" s="15" customFormat="1">
      <c r="D356" s="4"/>
      <c r="E356" s="4"/>
      <c r="F356" s="4"/>
      <c r="H356" s="4"/>
      <c r="L356" s="4"/>
    </row>
    <row r="357" spans="4:12" s="15" customFormat="1">
      <c r="D357" s="4"/>
      <c r="E357" s="4"/>
      <c r="F357" s="4"/>
      <c r="H357" s="4"/>
      <c r="L357" s="4"/>
    </row>
    <row r="358" spans="4:12" s="15" customFormat="1">
      <c r="D358" s="4"/>
      <c r="E358" s="4"/>
      <c r="F358" s="4"/>
      <c r="H358" s="4"/>
      <c r="L358" s="4"/>
    </row>
    <row r="359" spans="4:12" s="15" customFormat="1">
      <c r="D359" s="4"/>
      <c r="E359" s="4"/>
      <c r="F359" s="4"/>
      <c r="H359" s="4"/>
      <c r="L359" s="4"/>
    </row>
    <row r="360" spans="4:12" s="15" customFormat="1">
      <c r="D360" s="4"/>
      <c r="E360" s="4"/>
      <c r="F360" s="4"/>
      <c r="H360" s="4"/>
      <c r="L360" s="4"/>
    </row>
    <row r="361" spans="4:12" s="15" customFormat="1">
      <c r="D361" s="4"/>
      <c r="E361" s="4"/>
      <c r="F361" s="4"/>
      <c r="H361" s="4"/>
      <c r="L361" s="4"/>
    </row>
    <row r="362" spans="4:12" s="15" customFormat="1">
      <c r="D362" s="4"/>
      <c r="E362" s="4"/>
      <c r="F362" s="4"/>
      <c r="H362" s="4"/>
      <c r="L362" s="4"/>
    </row>
    <row r="363" spans="4:12" s="15" customFormat="1">
      <c r="D363" s="4"/>
      <c r="E363" s="4"/>
      <c r="F363" s="4"/>
      <c r="H363" s="4"/>
      <c r="L363" s="4"/>
    </row>
    <row r="364" spans="4:12" s="15" customFormat="1">
      <c r="D364" s="4"/>
      <c r="E364" s="4"/>
      <c r="F364" s="4"/>
      <c r="H364" s="4"/>
      <c r="L364" s="4"/>
    </row>
    <row r="365" spans="4:12" s="15" customFormat="1">
      <c r="D365" s="4"/>
      <c r="E365" s="4"/>
      <c r="F365" s="4"/>
      <c r="H365" s="4"/>
      <c r="L365" s="4"/>
    </row>
    <row r="366" spans="4:12" s="15" customFormat="1">
      <c r="D366" s="4"/>
      <c r="E366" s="4"/>
      <c r="F366" s="4"/>
      <c r="H366" s="4"/>
      <c r="L366" s="4"/>
    </row>
    <row r="367" spans="4:12" s="15" customFormat="1">
      <c r="D367" s="4"/>
      <c r="E367" s="4"/>
      <c r="F367" s="4"/>
      <c r="H367" s="4"/>
      <c r="L367" s="4"/>
    </row>
    <row r="368" spans="4:12" s="15" customFormat="1">
      <c r="D368" s="4"/>
      <c r="E368" s="4"/>
      <c r="F368" s="4"/>
      <c r="H368" s="4"/>
      <c r="L368" s="4"/>
    </row>
    <row r="369" spans="4:12" s="15" customFormat="1">
      <c r="D369" s="4"/>
      <c r="E369" s="4"/>
      <c r="F369" s="4"/>
      <c r="H369" s="4"/>
      <c r="L369" s="4"/>
    </row>
    <row r="370" spans="4:12" s="15" customFormat="1">
      <c r="D370" s="4"/>
      <c r="E370" s="4"/>
      <c r="F370" s="4"/>
      <c r="H370" s="4"/>
      <c r="L370" s="4"/>
    </row>
    <row r="371" spans="4:12" s="15" customFormat="1">
      <c r="D371" s="4"/>
      <c r="E371" s="4"/>
      <c r="F371" s="4"/>
      <c r="H371" s="4"/>
      <c r="L371" s="4"/>
    </row>
    <row r="372" spans="4:12" s="15" customFormat="1">
      <c r="D372" s="4"/>
      <c r="E372" s="4"/>
      <c r="F372" s="4"/>
      <c r="H372" s="4"/>
      <c r="L372" s="4"/>
    </row>
    <row r="373" spans="4:12" s="15" customFormat="1">
      <c r="D373" s="4"/>
      <c r="E373" s="4"/>
      <c r="F373" s="4"/>
      <c r="H373" s="4"/>
      <c r="L373" s="4"/>
    </row>
    <row r="374" spans="4:12" s="15" customFormat="1">
      <c r="D374" s="4"/>
      <c r="E374" s="4"/>
      <c r="F374" s="4"/>
      <c r="H374" s="4"/>
      <c r="L374" s="4"/>
    </row>
    <row r="375" spans="4:12" s="15" customFormat="1">
      <c r="D375" s="4"/>
      <c r="E375" s="4"/>
      <c r="F375" s="4"/>
      <c r="H375" s="4"/>
      <c r="L375" s="4"/>
    </row>
    <row r="376" spans="4:12" s="15" customFormat="1">
      <c r="D376" s="4"/>
      <c r="E376" s="4"/>
      <c r="F376" s="4"/>
      <c r="H376" s="4"/>
      <c r="L376" s="4"/>
    </row>
    <row r="377" spans="4:12" s="15" customFormat="1">
      <c r="D377" s="4"/>
      <c r="E377" s="4"/>
      <c r="F377" s="4"/>
      <c r="H377" s="4"/>
      <c r="L377" s="4"/>
    </row>
    <row r="378" spans="4:12" s="15" customFormat="1">
      <c r="D378" s="4"/>
      <c r="E378" s="4"/>
      <c r="F378" s="4"/>
      <c r="H378" s="4"/>
      <c r="L378" s="4"/>
    </row>
    <row r="379" spans="4:12" s="15" customFormat="1">
      <c r="D379" s="4"/>
      <c r="E379" s="4"/>
      <c r="F379" s="4"/>
      <c r="H379" s="4"/>
      <c r="L379" s="4"/>
    </row>
    <row r="380" spans="4:12" s="15" customFormat="1">
      <c r="D380" s="4"/>
      <c r="E380" s="4"/>
      <c r="F380" s="4"/>
      <c r="H380" s="4"/>
      <c r="L380" s="4"/>
    </row>
    <row r="381" spans="4:12" s="15" customFormat="1">
      <c r="D381" s="4"/>
      <c r="E381" s="4"/>
      <c r="F381" s="4"/>
      <c r="H381" s="4"/>
      <c r="L381" s="4"/>
    </row>
    <row r="382" spans="4:12" s="15" customFormat="1">
      <c r="D382" s="4"/>
      <c r="E382" s="4"/>
      <c r="F382" s="4"/>
      <c r="H382" s="4"/>
      <c r="L382" s="4"/>
    </row>
    <row r="383" spans="4:12" s="15" customFormat="1">
      <c r="D383" s="4"/>
      <c r="E383" s="4"/>
      <c r="F383" s="4"/>
      <c r="H383" s="4"/>
      <c r="L383" s="4"/>
    </row>
    <row r="384" spans="4:12" s="15" customFormat="1">
      <c r="D384" s="4"/>
      <c r="E384" s="4"/>
      <c r="F384" s="4"/>
      <c r="H384" s="4"/>
      <c r="L384" s="4"/>
    </row>
    <row r="385" spans="4:12" s="15" customFormat="1">
      <c r="D385" s="4"/>
      <c r="E385" s="4"/>
      <c r="F385" s="4"/>
      <c r="H385" s="4"/>
      <c r="L385" s="4"/>
    </row>
    <row r="386" spans="4:12" s="15" customFormat="1">
      <c r="D386" s="4"/>
      <c r="E386" s="4"/>
      <c r="F386" s="4"/>
      <c r="H386" s="4"/>
      <c r="L386" s="4"/>
    </row>
    <row r="387" spans="4:12" s="15" customFormat="1">
      <c r="D387" s="4"/>
      <c r="E387" s="4"/>
      <c r="F387" s="4"/>
      <c r="H387" s="4"/>
      <c r="L387" s="4"/>
    </row>
    <row r="388" spans="4:12" s="15" customFormat="1">
      <c r="D388" s="4"/>
      <c r="E388" s="4"/>
      <c r="F388" s="4"/>
      <c r="H388" s="4"/>
      <c r="L388" s="4"/>
    </row>
    <row r="389" spans="4:12" s="15" customFormat="1">
      <c r="D389" s="4"/>
      <c r="E389" s="4"/>
      <c r="F389" s="4"/>
      <c r="H389" s="4"/>
      <c r="L389" s="4"/>
    </row>
    <row r="390" spans="4:12" s="15" customFormat="1">
      <c r="D390" s="4"/>
      <c r="E390" s="4"/>
      <c r="F390" s="4"/>
      <c r="H390" s="4"/>
      <c r="L390" s="4"/>
    </row>
    <row r="391" spans="4:12" s="15" customFormat="1">
      <c r="D391" s="4"/>
      <c r="E391" s="4"/>
      <c r="F391" s="4"/>
      <c r="H391" s="4"/>
      <c r="L391" s="4"/>
    </row>
    <row r="392" spans="4:12" s="15" customFormat="1">
      <c r="D392" s="4"/>
      <c r="E392" s="4"/>
      <c r="F392" s="4"/>
      <c r="H392" s="4"/>
      <c r="L392" s="4"/>
    </row>
    <row r="393" spans="4:12" s="15" customFormat="1">
      <c r="D393" s="4"/>
      <c r="E393" s="4"/>
      <c r="F393" s="4"/>
      <c r="H393" s="4"/>
      <c r="L393" s="4"/>
    </row>
    <row r="394" spans="4:12" s="15" customFormat="1">
      <c r="D394" s="4"/>
      <c r="E394" s="4"/>
      <c r="F394" s="4"/>
      <c r="H394" s="4"/>
      <c r="L394" s="4"/>
    </row>
    <row r="395" spans="4:12" s="15" customFormat="1">
      <c r="D395" s="4"/>
      <c r="E395" s="4"/>
      <c r="F395" s="4"/>
      <c r="H395" s="4"/>
      <c r="L395" s="4"/>
    </row>
    <row r="396" spans="4:12" s="15" customFormat="1">
      <c r="D396" s="4"/>
      <c r="E396" s="4"/>
      <c r="F396" s="4"/>
      <c r="H396" s="4"/>
      <c r="L396" s="4"/>
    </row>
    <row r="397" spans="4:12" s="15" customFormat="1">
      <c r="D397" s="4"/>
      <c r="E397" s="4"/>
      <c r="F397" s="4"/>
      <c r="H397" s="4"/>
      <c r="L397" s="4"/>
    </row>
    <row r="398" spans="4:12" s="15" customFormat="1">
      <c r="D398" s="4"/>
      <c r="E398" s="4"/>
      <c r="F398" s="4"/>
      <c r="H398" s="4"/>
      <c r="L398" s="4"/>
    </row>
    <row r="399" spans="4:12" s="15" customFormat="1">
      <c r="D399" s="4"/>
      <c r="E399" s="4"/>
      <c r="F399" s="4"/>
      <c r="H399" s="4"/>
      <c r="L399" s="4"/>
    </row>
    <row r="400" spans="4:12" s="15" customFormat="1">
      <c r="D400" s="4"/>
      <c r="E400" s="4"/>
      <c r="F400" s="4"/>
      <c r="H400" s="4"/>
      <c r="L400" s="4"/>
    </row>
    <row r="401" spans="4:12" s="15" customFormat="1">
      <c r="D401" s="4"/>
      <c r="E401" s="4"/>
      <c r="F401" s="4"/>
      <c r="H401" s="4"/>
      <c r="L401" s="4"/>
    </row>
    <row r="402" spans="4:12" s="15" customFormat="1">
      <c r="D402" s="4"/>
      <c r="E402" s="4"/>
      <c r="F402" s="4"/>
      <c r="H402" s="4"/>
      <c r="L402" s="4"/>
    </row>
    <row r="403" spans="4:12" s="15" customFormat="1">
      <c r="D403" s="4"/>
      <c r="E403" s="4"/>
      <c r="F403" s="4"/>
      <c r="H403" s="4"/>
      <c r="L403" s="4"/>
    </row>
    <row r="404" spans="4:12" s="15" customFormat="1">
      <c r="D404" s="4"/>
      <c r="E404" s="4"/>
      <c r="F404" s="4"/>
      <c r="H404" s="4"/>
      <c r="L404" s="4"/>
    </row>
    <row r="405" spans="4:12" s="15" customFormat="1">
      <c r="D405" s="4"/>
      <c r="E405" s="4"/>
      <c r="F405" s="4"/>
      <c r="H405" s="4"/>
      <c r="L405" s="4"/>
    </row>
    <row r="406" spans="4:12" s="15" customFormat="1">
      <c r="D406" s="4"/>
      <c r="E406" s="4"/>
      <c r="F406" s="4"/>
      <c r="H406" s="4"/>
      <c r="L406" s="4"/>
    </row>
    <row r="407" spans="4:12" s="15" customFormat="1">
      <c r="D407" s="4"/>
      <c r="E407" s="4"/>
      <c r="F407" s="4"/>
      <c r="H407" s="4"/>
      <c r="L407" s="4"/>
    </row>
    <row r="408" spans="4:12" s="15" customFormat="1">
      <c r="D408" s="4"/>
      <c r="E408" s="4"/>
      <c r="F408" s="4"/>
      <c r="H408" s="4"/>
      <c r="L408" s="4"/>
    </row>
    <row r="409" spans="4:12" s="15" customFormat="1">
      <c r="D409" s="4"/>
      <c r="E409" s="4"/>
      <c r="F409" s="4"/>
      <c r="H409" s="4"/>
      <c r="L409" s="4"/>
    </row>
    <row r="410" spans="4:12" s="15" customFormat="1">
      <c r="D410" s="4"/>
      <c r="E410" s="4"/>
      <c r="F410" s="4"/>
      <c r="H410" s="4"/>
      <c r="L410" s="4"/>
    </row>
    <row r="411" spans="4:12" s="15" customFormat="1">
      <c r="D411" s="4"/>
      <c r="E411" s="4"/>
      <c r="F411" s="4"/>
      <c r="H411" s="4"/>
      <c r="L411" s="4"/>
    </row>
    <row r="412" spans="4:12" s="15" customFormat="1">
      <c r="D412" s="4"/>
      <c r="E412" s="4"/>
      <c r="F412" s="4"/>
      <c r="H412" s="4"/>
      <c r="L412" s="4"/>
    </row>
    <row r="413" spans="4:12" s="15" customFormat="1">
      <c r="D413" s="4"/>
      <c r="E413" s="4"/>
      <c r="F413" s="4"/>
      <c r="H413" s="4"/>
      <c r="L413" s="4"/>
    </row>
    <row r="414" spans="4:12" s="15" customFormat="1">
      <c r="D414" s="4"/>
      <c r="E414" s="4"/>
      <c r="F414" s="4"/>
      <c r="H414" s="4"/>
      <c r="L414" s="4"/>
    </row>
    <row r="415" spans="4:12" s="15" customFormat="1">
      <c r="D415" s="4"/>
      <c r="E415" s="4"/>
      <c r="F415" s="4"/>
      <c r="H415" s="4"/>
      <c r="L415" s="4"/>
    </row>
    <row r="416" spans="4:12" s="15" customFormat="1">
      <c r="D416" s="4"/>
      <c r="E416" s="4"/>
      <c r="F416" s="4"/>
      <c r="H416" s="4"/>
      <c r="L416" s="4"/>
    </row>
    <row r="417" spans="4:12" s="15" customFormat="1">
      <c r="D417" s="4"/>
      <c r="E417" s="4"/>
      <c r="F417" s="4"/>
      <c r="H417" s="4"/>
      <c r="L417" s="4"/>
    </row>
    <row r="418" spans="4:12" s="15" customFormat="1">
      <c r="D418" s="4"/>
      <c r="E418" s="4"/>
      <c r="F418" s="4"/>
      <c r="H418" s="4"/>
      <c r="L418" s="4"/>
    </row>
    <row r="419" spans="4:12" s="15" customFormat="1">
      <c r="D419" s="4"/>
      <c r="E419" s="4"/>
      <c r="F419" s="4"/>
      <c r="H419" s="4"/>
      <c r="L419" s="4"/>
    </row>
    <row r="420" spans="4:12" s="15" customFormat="1">
      <c r="D420" s="4"/>
      <c r="E420" s="4"/>
      <c r="F420" s="4"/>
      <c r="H420" s="4"/>
      <c r="L420" s="4"/>
    </row>
    <row r="421" spans="4:12" s="15" customFormat="1">
      <c r="D421" s="4"/>
      <c r="E421" s="4"/>
      <c r="F421" s="4"/>
      <c r="H421" s="4"/>
      <c r="L421" s="4"/>
    </row>
    <row r="422" spans="4:12" s="15" customFormat="1">
      <c r="D422" s="4"/>
      <c r="E422" s="4"/>
      <c r="F422" s="4"/>
      <c r="H422" s="4"/>
      <c r="L422" s="4"/>
    </row>
    <row r="423" spans="4:12" s="15" customFormat="1">
      <c r="D423" s="4"/>
      <c r="E423" s="4"/>
      <c r="F423" s="4"/>
      <c r="H423" s="4"/>
      <c r="L423" s="4"/>
    </row>
    <row r="424" spans="4:12" s="15" customFormat="1">
      <c r="D424" s="4"/>
      <c r="E424" s="4"/>
      <c r="F424" s="4"/>
      <c r="H424" s="4"/>
      <c r="L424" s="4"/>
    </row>
    <row r="425" spans="4:12" s="15" customFormat="1">
      <c r="D425" s="4"/>
      <c r="E425" s="4"/>
      <c r="F425" s="4"/>
      <c r="H425" s="4"/>
      <c r="L425" s="4"/>
    </row>
    <row r="426" spans="4:12" s="15" customFormat="1">
      <c r="D426" s="4"/>
      <c r="E426" s="4"/>
      <c r="F426" s="4"/>
      <c r="H426" s="4"/>
      <c r="L426" s="4"/>
    </row>
    <row r="427" spans="4:12" s="15" customFormat="1">
      <c r="D427" s="4"/>
      <c r="E427" s="4"/>
      <c r="F427" s="4"/>
      <c r="H427" s="4"/>
      <c r="L427" s="4"/>
    </row>
    <row r="428" spans="4:12" s="15" customFormat="1">
      <c r="D428" s="4"/>
      <c r="E428" s="4"/>
      <c r="F428" s="4"/>
      <c r="H428" s="4"/>
      <c r="L428" s="4"/>
    </row>
    <row r="429" spans="4:12" s="15" customFormat="1">
      <c r="D429" s="4"/>
      <c r="E429" s="4"/>
      <c r="F429" s="4"/>
      <c r="H429" s="4"/>
      <c r="L429" s="4"/>
    </row>
    <row r="430" spans="4:12" s="15" customFormat="1">
      <c r="D430" s="4"/>
      <c r="E430" s="4"/>
      <c r="F430" s="4"/>
      <c r="H430" s="4"/>
      <c r="L430" s="4"/>
    </row>
    <row r="431" spans="4:12" s="15" customFormat="1">
      <c r="D431" s="4"/>
      <c r="E431" s="4"/>
      <c r="F431" s="4"/>
      <c r="H431" s="4"/>
      <c r="L431" s="4"/>
    </row>
    <row r="432" spans="4:12" s="15" customFormat="1">
      <c r="D432" s="4"/>
      <c r="E432" s="4"/>
      <c r="F432" s="4"/>
      <c r="H432" s="4"/>
      <c r="L432" s="4"/>
    </row>
    <row r="433" spans="4:12" s="15" customFormat="1">
      <c r="D433" s="4"/>
      <c r="E433" s="4"/>
      <c r="F433" s="4"/>
      <c r="H433" s="4"/>
      <c r="L433" s="4"/>
    </row>
    <row r="434" spans="4:12" s="15" customFormat="1">
      <c r="D434" s="4"/>
      <c r="E434" s="4"/>
      <c r="F434" s="4"/>
      <c r="H434" s="4"/>
      <c r="L434" s="4"/>
    </row>
    <row r="435" spans="4:12" s="15" customFormat="1">
      <c r="D435" s="4"/>
      <c r="E435" s="4"/>
      <c r="F435" s="4"/>
      <c r="H435" s="4"/>
      <c r="L435" s="4"/>
    </row>
    <row r="436" spans="4:12" s="15" customFormat="1">
      <c r="D436" s="4"/>
      <c r="E436" s="4"/>
      <c r="F436" s="4"/>
      <c r="H436" s="4"/>
      <c r="L436" s="4"/>
    </row>
    <row r="437" spans="4:12" s="15" customFormat="1">
      <c r="D437" s="4"/>
      <c r="E437" s="4"/>
      <c r="F437" s="4"/>
      <c r="H437" s="4"/>
      <c r="L437" s="4"/>
    </row>
    <row r="438" spans="4:12" s="15" customFormat="1">
      <c r="D438" s="4"/>
      <c r="E438" s="4"/>
      <c r="F438" s="4"/>
      <c r="H438" s="4"/>
      <c r="L438" s="4"/>
    </row>
    <row r="439" spans="4:12" s="15" customFormat="1">
      <c r="D439" s="4"/>
      <c r="E439" s="4"/>
      <c r="F439" s="4"/>
      <c r="H439" s="4"/>
      <c r="L439" s="4"/>
    </row>
    <row r="440" spans="4:12" s="15" customFormat="1">
      <c r="D440" s="4"/>
      <c r="E440" s="4"/>
      <c r="F440" s="4"/>
      <c r="H440" s="4"/>
      <c r="L440" s="4"/>
    </row>
    <row r="441" spans="4:12" s="15" customFormat="1">
      <c r="D441" s="4"/>
      <c r="E441" s="4"/>
      <c r="F441" s="4"/>
      <c r="H441" s="4"/>
      <c r="L441" s="4"/>
    </row>
    <row r="442" spans="4:12" s="15" customFormat="1">
      <c r="D442" s="4"/>
      <c r="E442" s="4"/>
      <c r="F442" s="4"/>
      <c r="H442" s="4"/>
      <c r="L442" s="4"/>
    </row>
    <row r="443" spans="4:12" s="15" customFormat="1">
      <c r="D443" s="4"/>
      <c r="E443" s="4"/>
      <c r="F443" s="4"/>
      <c r="H443" s="4"/>
      <c r="L443" s="4"/>
    </row>
    <row r="444" spans="4:12" s="15" customFormat="1">
      <c r="D444" s="4"/>
      <c r="E444" s="4"/>
      <c r="F444" s="4"/>
      <c r="H444" s="4"/>
      <c r="L444" s="4"/>
    </row>
    <row r="445" spans="4:12" s="15" customFormat="1">
      <c r="D445" s="4"/>
      <c r="E445" s="4"/>
      <c r="F445" s="4"/>
      <c r="H445" s="4"/>
      <c r="L445" s="4"/>
    </row>
    <row r="446" spans="4:12" s="15" customFormat="1">
      <c r="D446" s="4"/>
      <c r="E446" s="4"/>
      <c r="F446" s="4"/>
      <c r="H446" s="4"/>
      <c r="L446" s="4"/>
    </row>
    <row r="447" spans="4:12" s="15" customFormat="1">
      <c r="D447" s="4"/>
      <c r="E447" s="4"/>
      <c r="F447" s="4"/>
      <c r="H447" s="4"/>
      <c r="L447" s="4"/>
    </row>
    <row r="448" spans="4:12" s="15" customFormat="1">
      <c r="D448" s="4"/>
      <c r="E448" s="4"/>
      <c r="F448" s="4"/>
      <c r="H448" s="4"/>
      <c r="L448" s="4"/>
    </row>
    <row r="449" spans="4:12" s="15" customFormat="1">
      <c r="D449" s="4"/>
      <c r="E449" s="4"/>
      <c r="F449" s="4"/>
      <c r="H449" s="4"/>
      <c r="L449" s="4"/>
    </row>
    <row r="450" spans="4:12" s="15" customFormat="1">
      <c r="D450" s="4"/>
      <c r="E450" s="4"/>
      <c r="F450" s="4"/>
      <c r="H450" s="4"/>
      <c r="L450" s="4"/>
    </row>
    <row r="451" spans="4:12" s="15" customFormat="1">
      <c r="D451" s="4"/>
      <c r="E451" s="4"/>
      <c r="F451" s="4"/>
      <c r="H451" s="4"/>
      <c r="L451" s="4"/>
    </row>
    <row r="452" spans="4:12" s="15" customFormat="1">
      <c r="D452" s="4"/>
      <c r="E452" s="4"/>
      <c r="F452" s="4"/>
      <c r="H452" s="4"/>
      <c r="L452" s="4"/>
    </row>
    <row r="453" spans="4:12" s="15" customFormat="1">
      <c r="D453" s="4"/>
      <c r="E453" s="4"/>
      <c r="F453" s="4"/>
      <c r="H453" s="4"/>
      <c r="L453" s="4"/>
    </row>
    <row r="454" spans="4:12" s="15" customFormat="1">
      <c r="D454" s="4"/>
      <c r="E454" s="4"/>
      <c r="F454" s="4"/>
      <c r="H454" s="4"/>
      <c r="L454" s="4"/>
    </row>
    <row r="455" spans="4:12" s="15" customFormat="1">
      <c r="D455" s="4"/>
      <c r="E455" s="4"/>
      <c r="F455" s="4"/>
      <c r="H455" s="4"/>
      <c r="L455" s="4"/>
    </row>
    <row r="456" spans="4:12" s="15" customFormat="1">
      <c r="D456" s="4"/>
      <c r="E456" s="4"/>
      <c r="F456" s="4"/>
      <c r="H456" s="4"/>
      <c r="L456" s="4"/>
    </row>
    <row r="457" spans="4:12" s="15" customFormat="1">
      <c r="D457" s="4"/>
      <c r="E457" s="4"/>
      <c r="F457" s="4"/>
      <c r="H457" s="4"/>
      <c r="L457" s="4"/>
    </row>
    <row r="458" spans="4:12" s="15" customFormat="1">
      <c r="D458" s="4"/>
      <c r="E458" s="4"/>
      <c r="F458" s="4"/>
      <c r="H458" s="4"/>
      <c r="L458" s="4"/>
    </row>
    <row r="459" spans="4:12" s="15" customFormat="1">
      <c r="D459" s="4"/>
      <c r="E459" s="4"/>
      <c r="F459" s="4"/>
      <c r="H459" s="4"/>
      <c r="L459" s="4"/>
    </row>
    <row r="460" spans="4:12" s="15" customFormat="1">
      <c r="D460" s="4"/>
      <c r="E460" s="4"/>
      <c r="F460" s="4"/>
      <c r="H460" s="4"/>
      <c r="L460" s="4"/>
    </row>
    <row r="461" spans="4:12" s="15" customFormat="1">
      <c r="D461" s="4"/>
      <c r="E461" s="4"/>
      <c r="F461" s="4"/>
      <c r="H461" s="4"/>
      <c r="L461" s="4"/>
    </row>
    <row r="462" spans="4:12" s="15" customFormat="1">
      <c r="D462" s="4"/>
      <c r="E462" s="4"/>
      <c r="F462" s="4"/>
      <c r="H462" s="4"/>
      <c r="L462" s="4"/>
    </row>
    <row r="463" spans="4:12" s="15" customFormat="1">
      <c r="D463" s="4"/>
      <c r="E463" s="4"/>
      <c r="F463" s="4"/>
      <c r="H463" s="4"/>
      <c r="L463" s="4"/>
    </row>
    <row r="464" spans="4:12" s="15" customFormat="1">
      <c r="D464" s="4"/>
      <c r="E464" s="4"/>
      <c r="F464" s="4"/>
      <c r="H464" s="4"/>
      <c r="L464" s="4"/>
    </row>
    <row r="465" spans="4:12" s="15" customFormat="1">
      <c r="D465" s="4"/>
      <c r="E465" s="4"/>
      <c r="F465" s="4"/>
      <c r="H465" s="4"/>
      <c r="L465" s="4"/>
    </row>
    <row r="466" spans="4:12" s="15" customFormat="1">
      <c r="D466" s="4"/>
      <c r="E466" s="4"/>
      <c r="F466" s="4"/>
      <c r="H466" s="4"/>
      <c r="L466" s="4"/>
    </row>
    <row r="467" spans="4:12" s="15" customFormat="1">
      <c r="D467" s="4"/>
      <c r="E467" s="4"/>
      <c r="F467" s="4"/>
      <c r="H467" s="4"/>
      <c r="L467" s="4"/>
    </row>
    <row r="468" spans="4:12" s="15" customFormat="1">
      <c r="D468" s="4"/>
      <c r="E468" s="4"/>
      <c r="F468" s="4"/>
      <c r="H468" s="4"/>
      <c r="L468" s="4"/>
    </row>
    <row r="469" spans="4:12" s="15" customFormat="1">
      <c r="D469" s="4"/>
      <c r="E469" s="4"/>
      <c r="F469" s="4"/>
      <c r="H469" s="4"/>
      <c r="L469" s="4"/>
    </row>
    <row r="470" spans="4:12" s="15" customFormat="1">
      <c r="D470" s="4"/>
      <c r="E470" s="4"/>
      <c r="F470" s="4"/>
      <c r="H470" s="4"/>
      <c r="L470" s="4"/>
    </row>
    <row r="471" spans="4:12" s="15" customFormat="1">
      <c r="D471" s="4"/>
      <c r="E471" s="4"/>
      <c r="F471" s="4"/>
      <c r="H471" s="4"/>
      <c r="L471" s="4"/>
    </row>
    <row r="472" spans="4:12" s="15" customFormat="1">
      <c r="D472" s="4"/>
      <c r="E472" s="4"/>
      <c r="F472" s="4"/>
      <c r="H472" s="4"/>
      <c r="L472" s="4"/>
    </row>
    <row r="473" spans="4:12" s="15" customFormat="1">
      <c r="D473" s="4"/>
      <c r="E473" s="4"/>
      <c r="F473" s="4"/>
      <c r="H473" s="4"/>
      <c r="L473" s="4"/>
    </row>
    <row r="474" spans="4:12" s="15" customFormat="1">
      <c r="D474" s="4"/>
      <c r="E474" s="4"/>
      <c r="F474" s="4"/>
      <c r="H474" s="4"/>
      <c r="L474" s="4"/>
    </row>
    <row r="475" spans="4:12" s="15" customFormat="1">
      <c r="D475" s="4"/>
      <c r="E475" s="4"/>
      <c r="F475" s="4"/>
      <c r="H475" s="4"/>
      <c r="L475" s="4"/>
    </row>
    <row r="476" spans="4:12" s="15" customFormat="1">
      <c r="D476" s="4"/>
      <c r="E476" s="4"/>
      <c r="F476" s="4"/>
      <c r="H476" s="4"/>
      <c r="L476" s="4"/>
    </row>
    <row r="477" spans="4:12" s="15" customFormat="1">
      <c r="D477" s="4"/>
      <c r="E477" s="4"/>
      <c r="F477" s="4"/>
      <c r="H477" s="4"/>
      <c r="L477" s="4"/>
    </row>
    <row r="478" spans="4:12" s="15" customFormat="1">
      <c r="D478" s="4"/>
      <c r="E478" s="4"/>
      <c r="F478" s="4"/>
      <c r="H478" s="4"/>
      <c r="L478" s="4"/>
    </row>
    <row r="479" spans="4:12" s="15" customFormat="1">
      <c r="D479" s="4"/>
      <c r="E479" s="4"/>
      <c r="F479" s="4"/>
      <c r="H479" s="4"/>
      <c r="L479" s="4"/>
    </row>
    <row r="480" spans="4:12" s="15" customFormat="1">
      <c r="D480" s="4"/>
      <c r="E480" s="4"/>
      <c r="F480" s="4"/>
      <c r="H480" s="4"/>
      <c r="L480" s="4"/>
    </row>
    <row r="481" spans="4:12" s="15" customFormat="1">
      <c r="D481" s="4"/>
      <c r="E481" s="4"/>
      <c r="F481" s="4"/>
      <c r="H481" s="4"/>
      <c r="L481" s="4"/>
    </row>
    <row r="482" spans="4:12" s="15" customFormat="1">
      <c r="D482" s="4"/>
      <c r="E482" s="4"/>
      <c r="F482" s="4"/>
      <c r="H482" s="4"/>
      <c r="L482" s="4"/>
    </row>
    <row r="483" spans="4:12" s="15" customFormat="1">
      <c r="D483" s="4"/>
      <c r="E483" s="4"/>
      <c r="F483" s="4"/>
      <c r="H483" s="4"/>
      <c r="L483" s="4"/>
    </row>
    <row r="484" spans="4:12" s="15" customFormat="1">
      <c r="D484" s="4"/>
      <c r="E484" s="4"/>
      <c r="F484" s="4"/>
      <c r="H484" s="4"/>
      <c r="L484" s="4"/>
    </row>
    <row r="485" spans="4:12" s="15" customFormat="1">
      <c r="D485" s="4"/>
      <c r="E485" s="4"/>
      <c r="F485" s="4"/>
      <c r="H485" s="4"/>
      <c r="L485" s="4"/>
    </row>
    <row r="486" spans="4:12" s="15" customFormat="1">
      <c r="D486" s="4"/>
      <c r="E486" s="4"/>
      <c r="F486" s="4"/>
      <c r="H486" s="4"/>
      <c r="L486" s="4"/>
    </row>
    <row r="487" spans="4:12" s="15" customFormat="1">
      <c r="D487" s="4"/>
      <c r="E487" s="4"/>
      <c r="F487" s="4"/>
      <c r="H487" s="4"/>
      <c r="L487" s="4"/>
    </row>
    <row r="488" spans="4:12" s="15" customFormat="1">
      <c r="D488" s="4"/>
      <c r="E488" s="4"/>
      <c r="F488" s="4"/>
      <c r="H488" s="4"/>
      <c r="L488" s="4"/>
    </row>
    <row r="489" spans="4:12" s="15" customFormat="1">
      <c r="D489" s="4"/>
      <c r="E489" s="4"/>
      <c r="F489" s="4"/>
      <c r="H489" s="4"/>
      <c r="L489" s="4"/>
    </row>
    <row r="490" spans="4:12" s="15" customFormat="1">
      <c r="D490" s="4"/>
      <c r="E490" s="4"/>
      <c r="F490" s="4"/>
      <c r="H490" s="4"/>
      <c r="L490" s="4"/>
    </row>
    <row r="491" spans="4:12" s="15" customFormat="1">
      <c r="D491" s="4"/>
      <c r="E491" s="4"/>
      <c r="F491" s="4"/>
      <c r="H491" s="4"/>
      <c r="L491" s="4"/>
    </row>
    <row r="492" spans="4:12" s="15" customFormat="1">
      <c r="D492" s="4"/>
      <c r="E492" s="4"/>
      <c r="F492" s="4"/>
      <c r="H492" s="4"/>
      <c r="L492" s="4"/>
    </row>
    <row r="493" spans="4:12" s="15" customFormat="1">
      <c r="D493" s="4"/>
      <c r="E493" s="4"/>
      <c r="F493" s="4"/>
      <c r="H493" s="4"/>
      <c r="L493" s="4"/>
    </row>
    <row r="494" spans="4:12" s="15" customFormat="1">
      <c r="D494" s="4"/>
      <c r="E494" s="4"/>
      <c r="F494" s="4"/>
      <c r="H494" s="4"/>
      <c r="L494" s="4"/>
    </row>
    <row r="495" spans="4:12" s="15" customFormat="1">
      <c r="D495" s="4"/>
      <c r="E495" s="4"/>
      <c r="F495" s="4"/>
      <c r="H495" s="4"/>
      <c r="L495" s="4"/>
    </row>
    <row r="496" spans="4:12" s="15" customFormat="1">
      <c r="D496" s="4"/>
      <c r="E496" s="4"/>
      <c r="F496" s="4"/>
      <c r="H496" s="4"/>
      <c r="L496" s="4"/>
    </row>
    <row r="497" spans="4:12" s="15" customFormat="1">
      <c r="D497" s="4"/>
      <c r="E497" s="4"/>
      <c r="F497" s="4"/>
      <c r="H497" s="4"/>
      <c r="L497" s="4"/>
    </row>
    <row r="498" spans="4:12" s="15" customFormat="1">
      <c r="D498" s="4"/>
      <c r="E498" s="4"/>
      <c r="F498" s="4"/>
      <c r="H498" s="4"/>
      <c r="L498" s="4"/>
    </row>
    <row r="499" spans="4:12" s="15" customFormat="1">
      <c r="D499" s="4"/>
      <c r="E499" s="4"/>
      <c r="F499" s="4"/>
      <c r="H499" s="4"/>
      <c r="L499" s="4"/>
    </row>
    <row r="500" spans="4:12" s="15" customFormat="1">
      <c r="D500" s="4"/>
      <c r="E500" s="4"/>
      <c r="F500" s="4"/>
      <c r="H500" s="4"/>
      <c r="L500" s="4"/>
    </row>
    <row r="501" spans="4:12" s="15" customFormat="1">
      <c r="D501" s="4"/>
      <c r="E501" s="4"/>
      <c r="F501" s="4"/>
      <c r="H501" s="4"/>
      <c r="L501" s="4"/>
    </row>
    <row r="502" spans="4:12" s="15" customFormat="1">
      <c r="D502" s="4"/>
      <c r="E502" s="4"/>
      <c r="F502" s="4"/>
      <c r="H502" s="4"/>
      <c r="L502" s="4"/>
    </row>
    <row r="503" spans="4:12" s="15" customFormat="1">
      <c r="D503" s="4"/>
      <c r="E503" s="4"/>
      <c r="F503" s="4"/>
      <c r="H503" s="4"/>
      <c r="L503" s="4"/>
    </row>
    <row r="504" spans="4:12" s="15" customFormat="1">
      <c r="D504" s="4"/>
      <c r="E504" s="4"/>
      <c r="F504" s="4"/>
      <c r="H504" s="4"/>
      <c r="L504" s="4"/>
    </row>
    <row r="505" spans="4:12" s="15" customFormat="1">
      <c r="D505" s="4"/>
      <c r="E505" s="4"/>
      <c r="F505" s="4"/>
      <c r="H505" s="4"/>
      <c r="L505" s="4"/>
    </row>
    <row r="506" spans="4:12" s="15" customFormat="1">
      <c r="D506" s="4"/>
      <c r="E506" s="4"/>
      <c r="F506" s="4"/>
      <c r="H506" s="4"/>
      <c r="L506" s="4"/>
    </row>
    <row r="507" spans="4:12" s="15" customFormat="1">
      <c r="D507" s="4"/>
      <c r="E507" s="4"/>
      <c r="F507" s="4"/>
      <c r="H507" s="4"/>
      <c r="L507" s="4"/>
    </row>
    <row r="508" spans="4:12" s="15" customFormat="1">
      <c r="D508" s="4"/>
      <c r="E508" s="4"/>
      <c r="F508" s="4"/>
      <c r="H508" s="4"/>
      <c r="L508" s="4"/>
    </row>
    <row r="509" spans="4:12" s="15" customFormat="1">
      <c r="D509" s="4"/>
      <c r="E509" s="4"/>
      <c r="F509" s="4"/>
      <c r="H509" s="4"/>
      <c r="L509" s="4"/>
    </row>
    <row r="510" spans="4:12" s="15" customFormat="1">
      <c r="D510" s="4"/>
      <c r="E510" s="4"/>
      <c r="F510" s="4"/>
      <c r="H510" s="4"/>
      <c r="L510" s="4"/>
    </row>
    <row r="511" spans="4:12" s="15" customFormat="1">
      <c r="D511" s="4"/>
      <c r="E511" s="4"/>
      <c r="F511" s="4"/>
      <c r="H511" s="4"/>
      <c r="L511" s="4"/>
    </row>
    <row r="512" spans="4:12" s="15" customFormat="1">
      <c r="D512" s="4"/>
      <c r="E512" s="4"/>
      <c r="F512" s="4"/>
      <c r="H512" s="4"/>
      <c r="L512" s="4"/>
    </row>
    <row r="513" spans="4:12" s="15" customFormat="1">
      <c r="D513" s="4"/>
      <c r="E513" s="4"/>
      <c r="F513" s="4"/>
      <c r="H513" s="4"/>
      <c r="L513" s="4"/>
    </row>
    <row r="514" spans="4:12" s="15" customFormat="1">
      <c r="D514" s="4"/>
      <c r="E514" s="4"/>
      <c r="F514" s="4"/>
      <c r="H514" s="4"/>
      <c r="L514" s="4"/>
    </row>
    <row r="515" spans="4:12" s="15" customFormat="1">
      <c r="D515" s="4"/>
      <c r="E515" s="4"/>
      <c r="F515" s="4"/>
      <c r="H515" s="4"/>
      <c r="L515" s="4"/>
    </row>
    <row r="516" spans="4:12" s="15" customFormat="1">
      <c r="D516" s="4"/>
      <c r="E516" s="4"/>
      <c r="F516" s="4"/>
      <c r="H516" s="4"/>
      <c r="L516" s="4"/>
    </row>
    <row r="517" spans="4:12" s="15" customFormat="1">
      <c r="D517" s="4"/>
      <c r="E517" s="4"/>
      <c r="F517" s="4"/>
      <c r="H517" s="4"/>
      <c r="L517" s="4"/>
    </row>
    <row r="518" spans="4:12" s="15" customFormat="1">
      <c r="D518" s="4"/>
      <c r="E518" s="4"/>
      <c r="F518" s="4"/>
      <c r="H518" s="4"/>
      <c r="L518" s="4"/>
    </row>
    <row r="519" spans="4:12" s="15" customFormat="1">
      <c r="D519" s="4"/>
      <c r="E519" s="4"/>
      <c r="F519" s="4"/>
      <c r="H519" s="4"/>
      <c r="L519" s="4"/>
    </row>
    <row r="520" spans="4:12" s="15" customFormat="1">
      <c r="D520" s="4"/>
      <c r="E520" s="4"/>
      <c r="F520" s="4"/>
      <c r="H520" s="4"/>
      <c r="L520" s="4"/>
    </row>
    <row r="521" spans="4:12" s="15" customFormat="1">
      <c r="D521" s="4"/>
      <c r="E521" s="4"/>
      <c r="F521" s="4"/>
      <c r="H521" s="4"/>
      <c r="L521" s="4"/>
    </row>
    <row r="522" spans="4:12" s="15" customFormat="1">
      <c r="D522" s="4"/>
      <c r="E522" s="4"/>
      <c r="F522" s="4"/>
      <c r="H522" s="4"/>
      <c r="L522" s="4"/>
    </row>
    <row r="523" spans="4:12" s="15" customFormat="1">
      <c r="D523" s="4"/>
      <c r="E523" s="4"/>
      <c r="F523" s="4"/>
      <c r="H523" s="4"/>
      <c r="L523" s="4"/>
    </row>
    <row r="524" spans="4:12" s="15" customFormat="1">
      <c r="D524" s="4"/>
      <c r="E524" s="4"/>
      <c r="F524" s="4"/>
      <c r="H524" s="4"/>
      <c r="L524" s="4"/>
    </row>
    <row r="525" spans="4:12" s="15" customFormat="1">
      <c r="D525" s="4"/>
      <c r="E525" s="4"/>
      <c r="F525" s="4"/>
      <c r="H525" s="4"/>
      <c r="L525" s="4"/>
    </row>
    <row r="526" spans="4:12" s="15" customFormat="1">
      <c r="D526" s="4"/>
      <c r="E526" s="4"/>
      <c r="F526" s="4"/>
      <c r="H526" s="4"/>
      <c r="L526" s="4"/>
    </row>
    <row r="527" spans="4:12" s="15" customFormat="1">
      <c r="D527" s="4"/>
      <c r="E527" s="4"/>
      <c r="F527" s="4"/>
      <c r="H527" s="4"/>
      <c r="L527" s="4"/>
    </row>
    <row r="528" spans="4:12" s="15" customFormat="1">
      <c r="D528" s="4"/>
      <c r="E528" s="4"/>
      <c r="F528" s="4"/>
      <c r="H528" s="4"/>
      <c r="L528" s="4"/>
    </row>
    <row r="529" spans="4:12" s="15" customFormat="1">
      <c r="D529" s="4"/>
      <c r="E529" s="4"/>
      <c r="F529" s="4"/>
      <c r="H529" s="4"/>
      <c r="L529" s="4"/>
    </row>
    <row r="530" spans="4:12" s="15" customFormat="1">
      <c r="D530" s="4"/>
      <c r="E530" s="4"/>
      <c r="F530" s="4"/>
      <c r="H530" s="4"/>
      <c r="L530" s="4"/>
    </row>
    <row r="531" spans="4:12" s="15" customFormat="1">
      <c r="D531" s="4"/>
      <c r="E531" s="4"/>
      <c r="F531" s="4"/>
      <c r="H531" s="4"/>
      <c r="L531" s="4"/>
    </row>
    <row r="532" spans="4:12" s="15" customFormat="1">
      <c r="D532" s="4"/>
      <c r="E532" s="4"/>
      <c r="F532" s="4"/>
      <c r="H532" s="4"/>
      <c r="L532" s="4"/>
    </row>
    <row r="533" spans="4:12" s="15" customFormat="1">
      <c r="D533" s="4"/>
      <c r="E533" s="4"/>
      <c r="F533" s="4"/>
      <c r="H533" s="4"/>
      <c r="L533" s="4"/>
    </row>
    <row r="534" spans="4:12" s="15" customFormat="1">
      <c r="D534" s="4"/>
      <c r="E534" s="4"/>
      <c r="F534" s="4"/>
      <c r="H534" s="4"/>
      <c r="L534" s="4"/>
    </row>
    <row r="535" spans="4:12" s="15" customFormat="1">
      <c r="D535" s="4"/>
      <c r="E535" s="4"/>
      <c r="F535" s="4"/>
      <c r="H535" s="4"/>
      <c r="L535" s="4"/>
    </row>
    <row r="536" spans="4:12" s="15" customFormat="1">
      <c r="D536" s="4"/>
      <c r="E536" s="4"/>
      <c r="F536" s="4"/>
      <c r="H536" s="4"/>
      <c r="L536" s="4"/>
    </row>
    <row r="537" spans="4:12" s="15" customFormat="1">
      <c r="D537" s="4"/>
      <c r="E537" s="4"/>
      <c r="F537" s="4"/>
      <c r="H537" s="4"/>
      <c r="L537" s="4"/>
    </row>
    <row r="538" spans="4:12" s="15" customFormat="1">
      <c r="D538" s="4"/>
      <c r="E538" s="4"/>
      <c r="F538" s="4"/>
      <c r="H538" s="4"/>
      <c r="L538" s="4"/>
    </row>
    <row r="539" spans="4:12" s="15" customFormat="1">
      <c r="D539" s="4"/>
      <c r="E539" s="4"/>
      <c r="F539" s="4"/>
      <c r="H539" s="4"/>
      <c r="L539" s="4"/>
    </row>
    <row r="540" spans="4:12" s="15" customFormat="1">
      <c r="D540" s="4"/>
      <c r="E540" s="4"/>
      <c r="F540" s="4"/>
      <c r="H540" s="4"/>
      <c r="L540" s="4"/>
    </row>
    <row r="541" spans="4:12" s="15" customFormat="1">
      <c r="D541" s="4"/>
      <c r="E541" s="4"/>
      <c r="F541" s="4"/>
      <c r="H541" s="4"/>
      <c r="L541" s="4"/>
    </row>
    <row r="542" spans="4:12" s="15" customFormat="1">
      <c r="D542" s="4"/>
      <c r="E542" s="4"/>
      <c r="F542" s="4"/>
      <c r="H542" s="4"/>
      <c r="L542" s="4"/>
    </row>
    <row r="543" spans="4:12" s="15" customFormat="1">
      <c r="D543" s="4"/>
      <c r="E543" s="4"/>
      <c r="F543" s="4"/>
      <c r="H543" s="4"/>
      <c r="L543" s="4"/>
    </row>
    <row r="544" spans="4:12" s="15" customFormat="1">
      <c r="D544" s="4"/>
      <c r="E544" s="4"/>
      <c r="F544" s="4"/>
      <c r="H544" s="4"/>
      <c r="L544" s="4"/>
    </row>
    <row r="545" spans="4:12" s="15" customFormat="1">
      <c r="D545" s="4"/>
      <c r="E545" s="4"/>
      <c r="F545" s="4"/>
      <c r="H545" s="4"/>
      <c r="L545" s="4"/>
    </row>
    <row r="546" spans="4:12" s="15" customFormat="1">
      <c r="D546" s="4"/>
      <c r="E546" s="4"/>
      <c r="F546" s="4"/>
      <c r="H546" s="4"/>
      <c r="L546" s="4"/>
    </row>
    <row r="547" spans="4:12" s="15" customFormat="1">
      <c r="D547" s="4"/>
      <c r="E547" s="4"/>
      <c r="F547" s="4"/>
      <c r="H547" s="4"/>
      <c r="L547" s="4"/>
    </row>
    <row r="548" spans="4:12" s="15" customFormat="1">
      <c r="D548" s="4"/>
      <c r="E548" s="4"/>
      <c r="F548" s="4"/>
      <c r="H548" s="4"/>
      <c r="L548" s="4"/>
    </row>
    <row r="549" spans="4:12" s="15" customFormat="1">
      <c r="D549" s="4"/>
      <c r="E549" s="4"/>
      <c r="F549" s="4"/>
      <c r="H549" s="4"/>
      <c r="L549" s="4"/>
    </row>
    <row r="550" spans="4:12" s="15" customFormat="1">
      <c r="D550" s="4"/>
      <c r="E550" s="4"/>
      <c r="F550" s="4"/>
      <c r="H550" s="4"/>
      <c r="L550" s="4"/>
    </row>
    <row r="551" spans="4:12" s="15" customFormat="1">
      <c r="D551" s="4"/>
      <c r="E551" s="4"/>
      <c r="F551" s="4"/>
      <c r="H551" s="4"/>
      <c r="L551" s="4"/>
    </row>
    <row r="552" spans="4:12" s="15" customFormat="1">
      <c r="D552" s="4"/>
      <c r="E552" s="4"/>
      <c r="F552" s="4"/>
      <c r="H552" s="4"/>
      <c r="L552" s="4"/>
    </row>
    <row r="553" spans="4:12" s="15" customFormat="1">
      <c r="D553" s="4"/>
      <c r="E553" s="4"/>
      <c r="F553" s="4"/>
      <c r="H553" s="4"/>
      <c r="L553" s="4"/>
    </row>
    <row r="554" spans="4:12" s="15" customFormat="1">
      <c r="D554" s="4"/>
      <c r="E554" s="4"/>
      <c r="F554" s="4"/>
      <c r="H554" s="4"/>
      <c r="L554" s="4"/>
    </row>
    <row r="555" spans="4:12" s="15" customFormat="1">
      <c r="D555" s="4"/>
      <c r="E555" s="4"/>
      <c r="F555" s="4"/>
      <c r="H555" s="4"/>
      <c r="L555" s="4"/>
    </row>
    <row r="556" spans="4:12" s="15" customFormat="1">
      <c r="D556" s="4"/>
      <c r="E556" s="4"/>
      <c r="F556" s="4"/>
      <c r="H556" s="4"/>
      <c r="L556" s="4"/>
    </row>
    <row r="557" spans="4:12" s="15" customFormat="1">
      <c r="D557" s="4"/>
      <c r="E557" s="4"/>
      <c r="F557" s="4"/>
      <c r="H557" s="4"/>
      <c r="L557" s="4"/>
    </row>
    <row r="558" spans="4:12" s="15" customFormat="1">
      <c r="D558" s="4"/>
      <c r="E558" s="4"/>
      <c r="F558" s="4"/>
      <c r="H558" s="4"/>
      <c r="L558" s="4"/>
    </row>
    <row r="559" spans="4:12" s="15" customFormat="1">
      <c r="D559" s="4"/>
      <c r="E559" s="4"/>
      <c r="F559" s="4"/>
      <c r="H559" s="4"/>
      <c r="L559" s="4"/>
    </row>
    <row r="560" spans="4:12" s="15" customFormat="1">
      <c r="D560" s="4"/>
      <c r="E560" s="4"/>
      <c r="F560" s="4"/>
      <c r="H560" s="4"/>
      <c r="L560" s="4"/>
    </row>
    <row r="561" spans="4:12" s="15" customFormat="1">
      <c r="D561" s="4"/>
      <c r="E561" s="4"/>
      <c r="F561" s="4"/>
      <c r="H561" s="4"/>
      <c r="L561" s="4"/>
    </row>
    <row r="562" spans="4:12" s="15" customFormat="1">
      <c r="D562" s="4"/>
      <c r="E562" s="4"/>
      <c r="F562" s="4"/>
      <c r="H562" s="4"/>
      <c r="L562" s="4"/>
    </row>
    <row r="563" spans="4:12" s="15" customFormat="1">
      <c r="D563" s="4"/>
      <c r="E563" s="4"/>
      <c r="F563" s="4"/>
      <c r="H563" s="4"/>
      <c r="L563" s="4"/>
    </row>
    <row r="564" spans="4:12" s="15" customFormat="1">
      <c r="D564" s="4"/>
      <c r="E564" s="4"/>
      <c r="F564" s="4"/>
      <c r="H564" s="4"/>
      <c r="L564" s="4"/>
    </row>
    <row r="565" spans="4:12" s="15" customFormat="1">
      <c r="D565" s="4"/>
      <c r="E565" s="4"/>
      <c r="F565" s="4"/>
      <c r="H565" s="4"/>
      <c r="L565" s="4"/>
    </row>
    <row r="566" spans="4:12" s="15" customFormat="1">
      <c r="D566" s="4"/>
      <c r="E566" s="4"/>
      <c r="F566" s="4"/>
      <c r="H566" s="4"/>
      <c r="L566" s="4"/>
    </row>
    <row r="567" spans="4:12" s="15" customFormat="1">
      <c r="D567" s="4"/>
      <c r="E567" s="4"/>
      <c r="F567" s="4"/>
      <c r="H567" s="4"/>
      <c r="L567" s="4"/>
    </row>
    <row r="568" spans="4:12" s="15" customFormat="1">
      <c r="D568" s="4"/>
      <c r="E568" s="4"/>
      <c r="F568" s="4"/>
      <c r="H568" s="4"/>
      <c r="L568" s="4"/>
    </row>
    <row r="569" spans="4:12" s="15" customFormat="1">
      <c r="D569" s="4"/>
      <c r="E569" s="4"/>
      <c r="F569" s="4"/>
      <c r="H569" s="4"/>
      <c r="L569" s="4"/>
    </row>
    <row r="570" spans="4:12" s="15" customFormat="1">
      <c r="D570" s="4"/>
      <c r="E570" s="4"/>
      <c r="F570" s="4"/>
      <c r="H570" s="4"/>
      <c r="L570" s="4"/>
    </row>
    <row r="571" spans="4:12" s="15" customFormat="1">
      <c r="D571" s="4"/>
      <c r="E571" s="4"/>
      <c r="F571" s="4"/>
      <c r="H571" s="4"/>
      <c r="L571" s="4"/>
    </row>
    <row r="572" spans="4:12" s="15" customFormat="1">
      <c r="D572" s="4"/>
      <c r="E572" s="4"/>
      <c r="F572" s="4"/>
      <c r="H572" s="4"/>
      <c r="L572" s="4"/>
    </row>
    <row r="573" spans="4:12" s="15" customFormat="1">
      <c r="D573" s="4"/>
      <c r="E573" s="4"/>
      <c r="F573" s="4"/>
      <c r="H573" s="4"/>
      <c r="L573" s="4"/>
    </row>
    <row r="574" spans="4:12" s="15" customFormat="1">
      <c r="D574" s="4"/>
      <c r="E574" s="4"/>
      <c r="F574" s="4"/>
      <c r="H574" s="4"/>
      <c r="L574" s="4"/>
    </row>
    <row r="575" spans="4:12" s="15" customFormat="1">
      <c r="D575" s="4"/>
      <c r="E575" s="4"/>
      <c r="F575" s="4"/>
      <c r="H575" s="4"/>
      <c r="L575" s="4"/>
    </row>
    <row r="576" spans="4:12" s="15" customFormat="1">
      <c r="D576" s="4"/>
      <c r="E576" s="4"/>
      <c r="F576" s="4"/>
      <c r="H576" s="4"/>
      <c r="L576" s="4"/>
    </row>
    <row r="577" spans="4:12" s="15" customFormat="1">
      <c r="D577" s="4"/>
      <c r="E577" s="4"/>
      <c r="F577" s="4"/>
      <c r="H577" s="4"/>
      <c r="L577" s="4"/>
    </row>
    <row r="578" spans="4:12" s="15" customFormat="1">
      <c r="D578" s="4"/>
      <c r="E578" s="4"/>
      <c r="F578" s="4"/>
      <c r="H578" s="4"/>
      <c r="L578" s="4"/>
    </row>
    <row r="579" spans="4:12" s="15" customFormat="1">
      <c r="D579" s="4"/>
      <c r="E579" s="4"/>
      <c r="F579" s="4"/>
      <c r="H579" s="4"/>
      <c r="L579" s="4"/>
    </row>
    <row r="580" spans="4:12" s="15" customFormat="1">
      <c r="D580" s="4"/>
      <c r="E580" s="4"/>
      <c r="F580" s="4"/>
      <c r="H580" s="4"/>
      <c r="L580" s="4"/>
    </row>
    <row r="581" spans="4:12" s="15" customFormat="1">
      <c r="D581" s="4"/>
      <c r="E581" s="4"/>
      <c r="F581" s="4"/>
      <c r="H581" s="4"/>
      <c r="L581" s="4"/>
    </row>
    <row r="582" spans="4:12" s="15" customFormat="1">
      <c r="D582" s="4"/>
      <c r="E582" s="4"/>
      <c r="F582" s="4"/>
      <c r="H582" s="4"/>
      <c r="L582" s="4"/>
    </row>
    <row r="583" spans="4:12" s="15" customFormat="1">
      <c r="D583" s="4"/>
      <c r="E583" s="4"/>
      <c r="F583" s="4"/>
      <c r="H583" s="4"/>
      <c r="L583" s="4"/>
    </row>
    <row r="584" spans="4:12" s="15" customFormat="1">
      <c r="D584" s="4"/>
      <c r="E584" s="4"/>
      <c r="F584" s="4"/>
      <c r="H584" s="4"/>
      <c r="L584" s="4"/>
    </row>
    <row r="585" spans="4:12" s="15" customFormat="1">
      <c r="D585" s="4"/>
      <c r="E585" s="4"/>
      <c r="F585" s="4"/>
      <c r="H585" s="4"/>
      <c r="L585" s="4"/>
    </row>
    <row r="586" spans="4:12" s="15" customFormat="1">
      <c r="D586" s="4"/>
      <c r="E586" s="4"/>
      <c r="F586" s="4"/>
      <c r="H586" s="4"/>
      <c r="L586" s="4"/>
    </row>
    <row r="587" spans="4:12" s="15" customFormat="1">
      <c r="D587" s="4"/>
      <c r="E587" s="4"/>
      <c r="F587" s="4"/>
      <c r="H587" s="4"/>
      <c r="L587" s="4"/>
    </row>
    <row r="588" spans="4:12" s="15" customFormat="1">
      <c r="D588" s="4"/>
      <c r="E588" s="4"/>
      <c r="F588" s="4"/>
      <c r="H588" s="4"/>
      <c r="L588" s="4"/>
    </row>
    <row r="589" spans="4:12" s="15" customFormat="1">
      <c r="D589" s="4"/>
      <c r="E589" s="4"/>
      <c r="F589" s="4"/>
      <c r="H589" s="4"/>
      <c r="L589" s="4"/>
    </row>
    <row r="590" spans="4:12" s="15" customFormat="1">
      <c r="D590" s="4"/>
      <c r="E590" s="4"/>
      <c r="F590" s="4"/>
      <c r="H590" s="4"/>
      <c r="L590" s="4"/>
    </row>
    <row r="591" spans="4:12" s="15" customFormat="1">
      <c r="D591" s="4"/>
      <c r="E591" s="4"/>
      <c r="F591" s="4"/>
      <c r="H591" s="4"/>
      <c r="L591" s="4"/>
    </row>
    <row r="592" spans="4:12" s="15" customFormat="1">
      <c r="D592" s="4"/>
      <c r="E592" s="4"/>
      <c r="F592" s="4"/>
      <c r="H592" s="4"/>
      <c r="L592" s="4"/>
    </row>
    <row r="593" spans="4:12" s="15" customFormat="1">
      <c r="D593" s="4"/>
      <c r="E593" s="4"/>
      <c r="F593" s="4"/>
      <c r="H593" s="4"/>
      <c r="L593" s="4"/>
    </row>
    <row r="594" spans="4:12" s="15" customFormat="1">
      <c r="D594" s="4"/>
      <c r="E594" s="4"/>
      <c r="F594" s="4"/>
      <c r="H594" s="4"/>
      <c r="L594" s="4"/>
    </row>
    <row r="595" spans="4:12" s="15" customFormat="1">
      <c r="D595" s="4"/>
      <c r="E595" s="4"/>
      <c r="F595" s="4"/>
      <c r="H595" s="4"/>
      <c r="L595" s="4"/>
    </row>
    <row r="596" spans="4:12" s="15" customFormat="1">
      <c r="D596" s="4"/>
      <c r="E596" s="4"/>
      <c r="F596" s="4"/>
      <c r="H596" s="4"/>
      <c r="L596" s="4"/>
    </row>
    <row r="597" spans="4:12" s="15" customFormat="1">
      <c r="D597" s="4"/>
      <c r="E597" s="4"/>
      <c r="F597" s="4"/>
      <c r="H597" s="4"/>
      <c r="L597" s="4"/>
    </row>
    <row r="598" spans="4:12" s="15" customFormat="1">
      <c r="D598" s="4"/>
      <c r="E598" s="4"/>
      <c r="F598" s="4"/>
      <c r="H598" s="4"/>
      <c r="L598" s="4"/>
    </row>
    <row r="599" spans="4:12" s="15" customFormat="1">
      <c r="D599" s="4"/>
      <c r="E599" s="4"/>
      <c r="F599" s="4"/>
      <c r="H599" s="4"/>
      <c r="L599" s="4"/>
    </row>
    <row r="600" spans="4:12" s="15" customFormat="1">
      <c r="D600" s="4"/>
      <c r="E600" s="4"/>
      <c r="F600" s="4"/>
      <c r="H600" s="4"/>
      <c r="L600" s="4"/>
    </row>
    <row r="601" spans="4:12" s="15" customFormat="1">
      <c r="D601" s="4"/>
      <c r="E601" s="4"/>
      <c r="F601" s="4"/>
      <c r="H601" s="4"/>
      <c r="L601" s="4"/>
    </row>
    <row r="602" spans="4:12" s="15" customFormat="1">
      <c r="D602" s="4"/>
      <c r="E602" s="4"/>
      <c r="F602" s="4"/>
      <c r="H602" s="4"/>
      <c r="L602" s="4"/>
    </row>
    <row r="603" spans="4:12" s="15" customFormat="1">
      <c r="D603" s="4"/>
      <c r="E603" s="4"/>
      <c r="F603" s="4"/>
      <c r="H603" s="4"/>
      <c r="L603" s="4"/>
    </row>
    <row r="604" spans="4:12" s="15" customFormat="1">
      <c r="D604" s="4"/>
      <c r="E604" s="4"/>
      <c r="F604" s="4"/>
      <c r="H604" s="4"/>
      <c r="L604" s="4"/>
    </row>
    <row r="605" spans="4:12" s="15" customFormat="1">
      <c r="D605" s="4"/>
      <c r="E605" s="4"/>
      <c r="F605" s="4"/>
      <c r="H605" s="4"/>
      <c r="L605" s="4"/>
    </row>
    <row r="606" spans="4:12" s="15" customFormat="1">
      <c r="D606" s="4"/>
      <c r="E606" s="4"/>
      <c r="F606" s="4"/>
      <c r="H606" s="4"/>
      <c r="L606" s="4"/>
    </row>
    <row r="607" spans="4:12" s="15" customFormat="1">
      <c r="D607" s="4"/>
      <c r="E607" s="4"/>
      <c r="F607" s="4"/>
      <c r="H607" s="4"/>
      <c r="L607" s="4"/>
    </row>
    <row r="608" spans="4:12" s="15" customFormat="1">
      <c r="D608" s="4"/>
      <c r="E608" s="4"/>
      <c r="F608" s="4"/>
      <c r="H608" s="4"/>
      <c r="L608" s="4"/>
    </row>
    <row r="609" spans="4:12" s="15" customFormat="1">
      <c r="D609" s="4"/>
      <c r="E609" s="4"/>
      <c r="F609" s="4"/>
      <c r="H609" s="4"/>
      <c r="L609" s="4"/>
    </row>
    <row r="610" spans="4:12" s="15" customFormat="1">
      <c r="D610" s="4"/>
      <c r="E610" s="4"/>
      <c r="F610" s="4"/>
      <c r="H610" s="4"/>
      <c r="L610" s="4"/>
    </row>
    <row r="611" spans="4:12" s="15" customFormat="1">
      <c r="D611" s="4"/>
      <c r="E611" s="4"/>
      <c r="F611" s="4"/>
      <c r="H611" s="4"/>
      <c r="L611" s="4"/>
    </row>
    <row r="612" spans="4:12" s="15" customFormat="1">
      <c r="D612" s="4"/>
      <c r="E612" s="4"/>
      <c r="F612" s="4"/>
      <c r="H612" s="4"/>
      <c r="L612" s="4"/>
    </row>
    <row r="613" spans="4:12" s="15" customFormat="1">
      <c r="D613" s="4"/>
      <c r="E613" s="4"/>
      <c r="F613" s="4"/>
      <c r="H613" s="4"/>
      <c r="L613" s="4"/>
    </row>
    <row r="614" spans="4:12" s="15" customFormat="1">
      <c r="D614" s="4"/>
      <c r="E614" s="4"/>
      <c r="F614" s="4"/>
      <c r="H614" s="4"/>
      <c r="L614" s="4"/>
    </row>
    <row r="615" spans="4:12" s="15" customFormat="1">
      <c r="D615" s="4"/>
      <c r="E615" s="4"/>
      <c r="F615" s="4"/>
      <c r="H615" s="4"/>
      <c r="L615" s="4"/>
    </row>
    <row r="616" spans="4:12" s="15" customFormat="1">
      <c r="D616" s="4"/>
      <c r="E616" s="4"/>
      <c r="F616" s="4"/>
      <c r="H616" s="4"/>
      <c r="L616" s="4"/>
    </row>
    <row r="617" spans="4:12" s="15" customFormat="1">
      <c r="D617" s="4"/>
      <c r="E617" s="4"/>
      <c r="F617" s="4"/>
      <c r="H617" s="4"/>
      <c r="L617" s="4"/>
    </row>
    <row r="618" spans="4:12" s="15" customFormat="1">
      <c r="D618" s="4"/>
      <c r="E618" s="4"/>
      <c r="F618" s="4"/>
      <c r="H618" s="4"/>
      <c r="L618" s="4"/>
    </row>
    <row r="619" spans="4:12" s="15" customFormat="1">
      <c r="D619" s="4"/>
      <c r="E619" s="4"/>
      <c r="F619" s="4"/>
      <c r="H619" s="4"/>
      <c r="L619" s="4"/>
    </row>
    <row r="620" spans="4:12" s="15" customFormat="1">
      <c r="D620" s="4"/>
      <c r="E620" s="4"/>
      <c r="F620" s="4"/>
      <c r="H620" s="4"/>
      <c r="L620" s="4"/>
    </row>
    <row r="621" spans="4:12" s="15" customFormat="1">
      <c r="D621" s="4"/>
      <c r="E621" s="4"/>
      <c r="F621" s="4"/>
      <c r="H621" s="4"/>
      <c r="L621" s="4"/>
    </row>
    <row r="622" spans="4:12" s="15" customFormat="1">
      <c r="D622" s="4"/>
      <c r="E622" s="4"/>
      <c r="F622" s="4"/>
      <c r="H622" s="4"/>
      <c r="L622" s="4"/>
    </row>
    <row r="623" spans="4:12" s="15" customFormat="1">
      <c r="D623" s="4"/>
      <c r="E623" s="4"/>
      <c r="F623" s="4"/>
      <c r="H623" s="4"/>
      <c r="L623" s="4"/>
    </row>
    <row r="624" spans="4:12" s="15" customFormat="1">
      <c r="D624" s="4"/>
      <c r="E624" s="4"/>
      <c r="F624" s="4"/>
      <c r="H624" s="4"/>
      <c r="L624" s="4"/>
    </row>
    <row r="625" spans="4:12" s="15" customFormat="1">
      <c r="D625" s="4"/>
      <c r="E625" s="4"/>
      <c r="F625" s="4"/>
      <c r="H625" s="4"/>
      <c r="L625" s="4"/>
    </row>
    <row r="626" spans="4:12" s="15" customFormat="1">
      <c r="D626" s="4"/>
      <c r="E626" s="4"/>
      <c r="F626" s="4"/>
      <c r="H626" s="4"/>
      <c r="L626" s="4"/>
    </row>
    <row r="627" spans="4:12" s="15" customFormat="1">
      <c r="D627" s="4"/>
      <c r="E627" s="4"/>
      <c r="F627" s="4"/>
      <c r="H627" s="4"/>
      <c r="L627" s="4"/>
    </row>
    <row r="628" spans="4:12" s="15" customFormat="1">
      <c r="D628" s="4"/>
      <c r="E628" s="4"/>
      <c r="F628" s="4"/>
      <c r="H628" s="4"/>
      <c r="L628" s="4"/>
    </row>
    <row r="629" spans="4:12" s="15" customFormat="1">
      <c r="D629" s="4"/>
      <c r="E629" s="4"/>
      <c r="F629" s="4"/>
      <c r="H629" s="4"/>
      <c r="L629" s="4"/>
    </row>
    <row r="630" spans="4:12" s="15" customFormat="1">
      <c r="D630" s="4"/>
      <c r="E630" s="4"/>
      <c r="F630" s="4"/>
      <c r="H630" s="4"/>
      <c r="L630" s="4"/>
    </row>
    <row r="631" spans="4:12" s="15" customFormat="1">
      <c r="D631" s="4"/>
      <c r="E631" s="4"/>
      <c r="F631" s="4"/>
      <c r="H631" s="4"/>
      <c r="L631" s="4"/>
    </row>
    <row r="632" spans="4:12" s="15" customFormat="1">
      <c r="D632" s="4"/>
      <c r="E632" s="4"/>
      <c r="F632" s="4"/>
      <c r="H632" s="4"/>
      <c r="L632" s="4"/>
    </row>
    <row r="633" spans="4:12" s="15" customFormat="1">
      <c r="D633" s="4"/>
      <c r="E633" s="4"/>
      <c r="F633" s="4"/>
      <c r="H633" s="4"/>
      <c r="L633" s="4"/>
    </row>
    <row r="634" spans="4:12" s="15" customFormat="1">
      <c r="D634" s="4"/>
      <c r="E634" s="4"/>
      <c r="F634" s="4"/>
      <c r="H634" s="4"/>
      <c r="L634" s="4"/>
    </row>
    <row r="635" spans="4:12" s="15" customFormat="1">
      <c r="D635" s="4"/>
      <c r="E635" s="4"/>
      <c r="F635" s="4"/>
      <c r="H635" s="4"/>
      <c r="L635" s="4"/>
    </row>
    <row r="636" spans="4:12" s="15" customFormat="1">
      <c r="D636" s="4"/>
      <c r="E636" s="4"/>
      <c r="F636" s="4"/>
      <c r="H636" s="4"/>
      <c r="L636" s="4"/>
    </row>
    <row r="637" spans="4:12" s="15" customFormat="1">
      <c r="D637" s="4"/>
      <c r="E637" s="4"/>
      <c r="F637" s="4"/>
      <c r="H637" s="4"/>
      <c r="L637" s="4"/>
    </row>
    <row r="638" spans="4:12" s="15" customFormat="1">
      <c r="D638" s="4"/>
      <c r="E638" s="4"/>
      <c r="F638" s="4"/>
      <c r="H638" s="4"/>
      <c r="L638" s="4"/>
    </row>
    <row r="639" spans="4:12" s="15" customFormat="1">
      <c r="D639" s="4"/>
      <c r="E639" s="4"/>
      <c r="F639" s="4"/>
      <c r="H639" s="4"/>
      <c r="L639" s="4"/>
    </row>
    <row r="640" spans="4:12" s="15" customFormat="1">
      <c r="D640" s="4"/>
      <c r="E640" s="4"/>
      <c r="F640" s="4"/>
      <c r="H640" s="4"/>
      <c r="L640" s="4"/>
    </row>
    <row r="641" spans="4:12" s="15" customFormat="1">
      <c r="D641" s="4"/>
      <c r="E641" s="4"/>
      <c r="F641" s="4"/>
      <c r="H641" s="4"/>
      <c r="L641" s="4"/>
    </row>
    <row r="642" spans="4:12" s="15" customFormat="1">
      <c r="D642" s="4"/>
      <c r="E642" s="4"/>
      <c r="F642" s="4"/>
      <c r="H642" s="4"/>
      <c r="L642" s="4"/>
    </row>
    <row r="643" spans="4:12" s="15" customFormat="1">
      <c r="D643" s="4"/>
      <c r="E643" s="4"/>
      <c r="F643" s="4"/>
      <c r="H643" s="4"/>
      <c r="L643" s="4"/>
    </row>
    <row r="644" spans="4:12" s="15" customFormat="1">
      <c r="D644" s="4"/>
      <c r="E644" s="4"/>
      <c r="F644" s="4"/>
      <c r="H644" s="4"/>
      <c r="L644" s="4"/>
    </row>
    <row r="645" spans="4:12" s="15" customFormat="1">
      <c r="D645" s="4"/>
      <c r="E645" s="4"/>
      <c r="F645" s="4"/>
      <c r="H645" s="4"/>
      <c r="L645" s="4"/>
    </row>
    <row r="646" spans="4:12" s="15" customFormat="1">
      <c r="D646" s="4"/>
      <c r="E646" s="4"/>
      <c r="F646" s="4"/>
      <c r="H646" s="4"/>
      <c r="L646" s="4"/>
    </row>
    <row r="647" spans="4:12" s="15" customFormat="1">
      <c r="D647" s="4"/>
      <c r="E647" s="4"/>
      <c r="F647" s="4"/>
      <c r="H647" s="4"/>
      <c r="L647" s="4"/>
    </row>
    <row r="648" spans="4:12" s="15" customFormat="1">
      <c r="D648" s="4"/>
      <c r="E648" s="4"/>
      <c r="F648" s="4"/>
      <c r="H648" s="4"/>
      <c r="L648" s="4"/>
    </row>
    <row r="649" spans="4:12" s="15" customFormat="1">
      <c r="D649" s="4"/>
      <c r="E649" s="4"/>
      <c r="F649" s="4"/>
      <c r="H649" s="4"/>
      <c r="L649" s="4"/>
    </row>
    <row r="650" spans="4:12" s="15" customFormat="1">
      <c r="D650" s="4"/>
      <c r="E650" s="4"/>
      <c r="F650" s="4"/>
      <c r="H650" s="4"/>
      <c r="L650" s="4"/>
    </row>
    <row r="651" spans="4:12" s="15" customFormat="1">
      <c r="D651" s="4"/>
      <c r="E651" s="4"/>
      <c r="F651" s="4"/>
      <c r="H651" s="4"/>
      <c r="L651" s="4"/>
    </row>
    <row r="652" spans="4:12" s="15" customFormat="1">
      <c r="D652" s="4"/>
      <c r="E652" s="4"/>
      <c r="F652" s="4"/>
      <c r="H652" s="4"/>
      <c r="L652" s="4"/>
    </row>
    <row r="653" spans="4:12" s="15" customFormat="1">
      <c r="D653" s="4"/>
      <c r="E653" s="4"/>
      <c r="F653" s="4"/>
      <c r="H653" s="4"/>
      <c r="L653" s="4"/>
    </row>
    <row r="654" spans="4:12" s="15" customFormat="1">
      <c r="D654" s="4"/>
      <c r="E654" s="4"/>
      <c r="F654" s="4"/>
      <c r="H654" s="4"/>
      <c r="L654" s="4"/>
    </row>
    <row r="655" spans="4:12" s="15" customFormat="1">
      <c r="D655" s="4"/>
      <c r="E655" s="4"/>
      <c r="F655" s="4"/>
      <c r="H655" s="4"/>
      <c r="L655" s="4"/>
    </row>
    <row r="656" spans="4:12" s="15" customFormat="1">
      <c r="D656" s="4"/>
      <c r="E656" s="4"/>
      <c r="F656" s="4"/>
      <c r="H656" s="4"/>
      <c r="L656" s="4"/>
    </row>
    <row r="657" spans="4:12" s="15" customFormat="1">
      <c r="D657" s="4"/>
      <c r="E657" s="4"/>
      <c r="F657" s="4"/>
      <c r="H657" s="4"/>
      <c r="L657" s="4"/>
    </row>
    <row r="658" spans="4:12" s="15" customFormat="1">
      <c r="D658" s="4"/>
      <c r="E658" s="4"/>
      <c r="F658" s="4"/>
      <c r="H658" s="4"/>
      <c r="L658" s="4"/>
    </row>
    <row r="659" spans="4:12" s="15" customFormat="1">
      <c r="D659" s="4"/>
      <c r="E659" s="4"/>
      <c r="F659" s="4"/>
      <c r="H659" s="4"/>
      <c r="L659" s="4"/>
    </row>
    <row r="660" spans="4:12" s="15" customFormat="1">
      <c r="D660" s="4"/>
      <c r="E660" s="4"/>
      <c r="F660" s="4"/>
      <c r="H660" s="4"/>
      <c r="L660" s="4"/>
    </row>
    <row r="661" spans="4:12" s="15" customFormat="1">
      <c r="D661" s="4"/>
      <c r="E661" s="4"/>
      <c r="F661" s="4"/>
      <c r="H661" s="4"/>
      <c r="L661" s="4"/>
    </row>
    <row r="662" spans="4:12" s="15" customFormat="1">
      <c r="D662" s="4"/>
      <c r="E662" s="4"/>
      <c r="F662" s="4"/>
      <c r="H662" s="4"/>
      <c r="L662" s="4"/>
    </row>
    <row r="663" spans="4:12" s="15" customFormat="1">
      <c r="D663" s="4"/>
      <c r="E663" s="4"/>
      <c r="F663" s="4"/>
      <c r="H663" s="4"/>
      <c r="L663" s="4"/>
    </row>
    <row r="664" spans="4:12" s="15" customFormat="1">
      <c r="D664" s="4"/>
      <c r="E664" s="4"/>
      <c r="F664" s="4"/>
      <c r="H664" s="4"/>
      <c r="L664" s="4"/>
    </row>
    <row r="665" spans="4:12" s="15" customFormat="1">
      <c r="D665" s="4"/>
      <c r="E665" s="4"/>
      <c r="F665" s="4"/>
      <c r="H665" s="4"/>
      <c r="L665" s="4"/>
    </row>
    <row r="666" spans="4:12" s="15" customFormat="1">
      <c r="D666" s="4"/>
      <c r="E666" s="4"/>
      <c r="F666" s="4"/>
      <c r="H666" s="4"/>
      <c r="L666" s="4"/>
    </row>
    <row r="667" spans="4:12" s="15" customFormat="1">
      <c r="D667" s="4"/>
      <c r="E667" s="4"/>
      <c r="F667" s="4"/>
      <c r="H667" s="4"/>
      <c r="L667" s="4"/>
    </row>
    <row r="668" spans="4:12" s="15" customFormat="1">
      <c r="D668" s="4"/>
      <c r="E668" s="4"/>
      <c r="F668" s="4"/>
      <c r="H668" s="4"/>
      <c r="L668" s="4"/>
    </row>
    <row r="669" spans="4:12" s="15" customFormat="1">
      <c r="D669" s="4"/>
      <c r="E669" s="4"/>
      <c r="F669" s="4"/>
      <c r="H669" s="4"/>
      <c r="L669" s="4"/>
    </row>
    <row r="670" spans="4:12" s="15" customFormat="1">
      <c r="D670" s="4"/>
      <c r="E670" s="4"/>
      <c r="F670" s="4"/>
      <c r="H670" s="4"/>
      <c r="L670" s="4"/>
    </row>
    <row r="671" spans="4:12" s="15" customFormat="1">
      <c r="D671" s="4"/>
      <c r="E671" s="4"/>
      <c r="F671" s="4"/>
      <c r="H671" s="4"/>
      <c r="L671" s="4"/>
    </row>
    <row r="672" spans="4:12" s="15" customFormat="1">
      <c r="D672" s="4"/>
      <c r="E672" s="4"/>
      <c r="F672" s="4"/>
      <c r="H672" s="4"/>
      <c r="L672" s="4"/>
    </row>
    <row r="673" spans="4:12" s="15" customFormat="1">
      <c r="D673" s="4"/>
      <c r="E673" s="4"/>
      <c r="F673" s="4"/>
      <c r="H673" s="4"/>
      <c r="L673" s="4"/>
    </row>
    <row r="674" spans="4:12" s="15" customFormat="1">
      <c r="D674" s="4"/>
      <c r="E674" s="4"/>
      <c r="F674" s="4"/>
      <c r="H674" s="4"/>
      <c r="L674" s="4"/>
    </row>
    <row r="675" spans="4:12" s="15" customFormat="1">
      <c r="D675" s="4"/>
      <c r="E675" s="4"/>
      <c r="F675" s="4"/>
      <c r="H675" s="4"/>
      <c r="L675" s="4"/>
    </row>
    <row r="676" spans="4:12" s="15" customFormat="1">
      <c r="D676" s="4"/>
      <c r="E676" s="4"/>
      <c r="F676" s="4"/>
      <c r="H676" s="4"/>
      <c r="L676" s="4"/>
    </row>
    <row r="677" spans="4:12" s="15" customFormat="1">
      <c r="D677" s="4"/>
      <c r="E677" s="4"/>
      <c r="F677" s="4"/>
      <c r="H677" s="4"/>
      <c r="L677" s="4"/>
    </row>
    <row r="678" spans="4:12" s="15" customFormat="1">
      <c r="D678" s="4"/>
      <c r="E678" s="4"/>
      <c r="F678" s="4"/>
      <c r="H678" s="4"/>
      <c r="L678" s="4"/>
    </row>
    <row r="679" spans="4:12" s="15" customFormat="1">
      <c r="D679" s="4"/>
      <c r="E679" s="4"/>
      <c r="F679" s="4"/>
      <c r="H679" s="4"/>
      <c r="L679" s="4"/>
    </row>
    <row r="680" spans="4:12" s="15" customFormat="1">
      <c r="D680" s="4"/>
      <c r="E680" s="4"/>
      <c r="F680" s="4"/>
      <c r="H680" s="4"/>
      <c r="L680" s="4"/>
    </row>
    <row r="681" spans="4:12" s="15" customFormat="1">
      <c r="D681" s="4"/>
      <c r="E681" s="4"/>
      <c r="F681" s="4"/>
      <c r="H681" s="4"/>
      <c r="L681" s="4"/>
    </row>
    <row r="682" spans="4:12" s="15" customFormat="1">
      <c r="D682" s="4"/>
      <c r="E682" s="4"/>
      <c r="F682" s="4"/>
      <c r="H682" s="4"/>
      <c r="L682" s="4"/>
    </row>
    <row r="683" spans="4:12" s="15" customFormat="1">
      <c r="D683" s="4"/>
      <c r="E683" s="4"/>
      <c r="F683" s="4"/>
      <c r="H683" s="4"/>
      <c r="L683" s="4"/>
    </row>
    <row r="684" spans="4:12" s="15" customFormat="1">
      <c r="D684" s="4"/>
      <c r="E684" s="4"/>
      <c r="F684" s="4"/>
      <c r="H684" s="4"/>
      <c r="L684" s="4"/>
    </row>
    <row r="685" spans="4:12" s="15" customFormat="1">
      <c r="D685" s="4"/>
      <c r="E685" s="4"/>
      <c r="F685" s="4"/>
      <c r="H685" s="4"/>
      <c r="L685" s="4"/>
    </row>
    <row r="686" spans="4:12" s="15" customFormat="1">
      <c r="D686" s="4"/>
      <c r="E686" s="4"/>
      <c r="F686" s="4"/>
      <c r="H686" s="4"/>
      <c r="L686" s="4"/>
    </row>
    <row r="687" spans="4:12" s="15" customFormat="1">
      <c r="D687" s="4"/>
      <c r="E687" s="4"/>
      <c r="F687" s="4"/>
      <c r="H687" s="4"/>
      <c r="L687" s="4"/>
    </row>
    <row r="688" spans="4:12" s="15" customFormat="1">
      <c r="D688" s="4"/>
      <c r="E688" s="4"/>
      <c r="F688" s="4"/>
      <c r="H688" s="4"/>
      <c r="L688" s="4"/>
    </row>
    <row r="689" spans="4:12" s="15" customFormat="1">
      <c r="D689" s="4"/>
      <c r="E689" s="4"/>
      <c r="F689" s="4"/>
      <c r="H689" s="4"/>
      <c r="L689" s="4"/>
    </row>
    <row r="690" spans="4:12" s="15" customFormat="1">
      <c r="D690" s="4"/>
      <c r="E690" s="4"/>
      <c r="F690" s="4"/>
      <c r="H690" s="4"/>
      <c r="L690" s="4"/>
    </row>
    <row r="691" spans="4:12" s="15" customFormat="1">
      <c r="D691" s="4"/>
      <c r="E691" s="4"/>
      <c r="F691" s="4"/>
      <c r="H691" s="4"/>
      <c r="L691" s="4"/>
    </row>
    <row r="692" spans="4:12" s="15" customFormat="1">
      <c r="D692" s="4"/>
      <c r="E692" s="4"/>
      <c r="F692" s="4"/>
      <c r="H692" s="4"/>
      <c r="L692" s="4"/>
    </row>
    <row r="693" spans="4:12" s="15" customFormat="1">
      <c r="D693" s="4"/>
      <c r="E693" s="4"/>
      <c r="F693" s="4"/>
      <c r="H693" s="4"/>
      <c r="L693" s="4"/>
    </row>
    <row r="694" spans="4:12" s="15" customFormat="1">
      <c r="D694" s="4"/>
      <c r="E694" s="4"/>
      <c r="F694" s="4"/>
      <c r="H694" s="4"/>
      <c r="L694" s="4"/>
    </row>
    <row r="695" spans="4:12" s="15" customFormat="1">
      <c r="D695" s="4"/>
      <c r="E695" s="4"/>
      <c r="F695" s="4"/>
      <c r="H695" s="4"/>
      <c r="L695" s="4"/>
    </row>
    <row r="696" spans="4:12" s="15" customFormat="1">
      <c r="D696" s="4"/>
      <c r="E696" s="4"/>
      <c r="F696" s="4"/>
      <c r="H696" s="4"/>
      <c r="L696" s="4"/>
    </row>
    <row r="697" spans="4:12" s="15" customFormat="1">
      <c r="D697" s="4"/>
      <c r="E697" s="4"/>
      <c r="F697" s="4"/>
      <c r="H697" s="4"/>
      <c r="L697" s="4"/>
    </row>
    <row r="698" spans="4:12" s="15" customFormat="1">
      <c r="D698" s="4"/>
      <c r="E698" s="4"/>
      <c r="F698" s="4"/>
      <c r="H698" s="4"/>
      <c r="L698" s="4"/>
    </row>
    <row r="699" spans="4:12" s="15" customFormat="1">
      <c r="D699" s="4"/>
      <c r="E699" s="4"/>
      <c r="F699" s="4"/>
      <c r="H699" s="4"/>
      <c r="L699" s="4"/>
    </row>
    <row r="700" spans="4:12" s="15" customFormat="1">
      <c r="D700" s="4"/>
      <c r="E700" s="4"/>
      <c r="F700" s="4"/>
      <c r="H700" s="4"/>
      <c r="L700" s="4"/>
    </row>
    <row r="701" spans="4:12" s="15" customFormat="1">
      <c r="D701" s="4"/>
      <c r="E701" s="4"/>
      <c r="F701" s="4"/>
      <c r="H701" s="4"/>
      <c r="L701" s="4"/>
    </row>
    <row r="702" spans="4:12" s="15" customFormat="1">
      <c r="D702" s="4"/>
      <c r="E702" s="4"/>
      <c r="F702" s="4"/>
      <c r="H702" s="4"/>
      <c r="L702" s="4"/>
    </row>
    <row r="703" spans="4:12" s="15" customFormat="1">
      <c r="D703" s="4"/>
      <c r="E703" s="4"/>
      <c r="F703" s="4"/>
      <c r="H703" s="4"/>
      <c r="L703" s="4"/>
    </row>
    <row r="704" spans="4:12" s="15" customFormat="1">
      <c r="D704" s="4"/>
      <c r="E704" s="4"/>
      <c r="F704" s="4"/>
      <c r="H704" s="4"/>
      <c r="L704" s="4"/>
    </row>
    <row r="705" spans="4:12" s="15" customFormat="1">
      <c r="D705" s="4"/>
      <c r="E705" s="4"/>
      <c r="F705" s="4"/>
      <c r="H705" s="4"/>
      <c r="L705" s="4"/>
    </row>
    <row r="706" spans="4:12" s="15" customFormat="1">
      <c r="D706" s="4"/>
      <c r="E706" s="4"/>
      <c r="F706" s="4"/>
      <c r="H706" s="4"/>
      <c r="L706" s="4"/>
    </row>
    <row r="707" spans="4:12" s="15" customFormat="1">
      <c r="D707" s="4"/>
      <c r="E707" s="4"/>
      <c r="F707" s="4"/>
      <c r="H707" s="4"/>
      <c r="L707" s="4"/>
    </row>
    <row r="708" spans="4:12" s="15" customFormat="1">
      <c r="D708" s="4"/>
      <c r="E708" s="4"/>
      <c r="F708" s="4"/>
      <c r="H708" s="4"/>
      <c r="L708" s="4"/>
    </row>
    <row r="709" spans="4:12" s="15" customFormat="1">
      <c r="D709" s="4"/>
      <c r="E709" s="4"/>
      <c r="F709" s="4"/>
      <c r="H709" s="4"/>
      <c r="L709" s="4"/>
    </row>
    <row r="710" spans="4:12" s="15" customFormat="1">
      <c r="D710" s="4"/>
      <c r="E710" s="4"/>
      <c r="F710" s="4"/>
      <c r="H710" s="4"/>
      <c r="L710" s="4"/>
    </row>
    <row r="711" spans="4:12" s="15" customFormat="1">
      <c r="D711" s="4"/>
      <c r="E711" s="4"/>
      <c r="F711" s="4"/>
      <c r="H711" s="4"/>
      <c r="L711" s="4"/>
    </row>
    <row r="712" spans="4:12" s="15" customFormat="1">
      <c r="D712" s="4"/>
      <c r="E712" s="4"/>
      <c r="F712" s="4"/>
      <c r="H712" s="4"/>
      <c r="L712" s="4"/>
    </row>
    <row r="713" spans="4:12" s="15" customFormat="1">
      <c r="D713" s="4"/>
      <c r="E713" s="4"/>
      <c r="F713" s="4"/>
      <c r="H713" s="4"/>
      <c r="L713" s="4"/>
    </row>
    <row r="714" spans="4:12" s="15" customFormat="1">
      <c r="D714" s="4"/>
      <c r="E714" s="4"/>
      <c r="F714" s="4"/>
      <c r="H714" s="4"/>
      <c r="L714" s="4"/>
    </row>
    <row r="715" spans="4:12" s="15" customFormat="1">
      <c r="D715" s="4"/>
      <c r="E715" s="4"/>
      <c r="F715" s="4"/>
      <c r="H715" s="4"/>
      <c r="L715" s="4"/>
    </row>
    <row r="716" spans="4:12" s="15" customFormat="1">
      <c r="D716" s="4"/>
      <c r="E716" s="4"/>
      <c r="F716" s="4"/>
      <c r="H716" s="4"/>
      <c r="L716" s="4"/>
    </row>
    <row r="717" spans="4:12" s="15" customFormat="1">
      <c r="D717" s="4"/>
      <c r="E717" s="4"/>
      <c r="F717" s="4"/>
      <c r="H717" s="4"/>
      <c r="L717" s="4"/>
    </row>
    <row r="718" spans="4:12" s="15" customFormat="1">
      <c r="D718" s="4"/>
      <c r="E718" s="4"/>
      <c r="F718" s="4"/>
      <c r="H718" s="4"/>
      <c r="L718" s="4"/>
    </row>
    <row r="719" spans="4:12" s="15" customFormat="1">
      <c r="D719" s="4"/>
      <c r="E719" s="4"/>
      <c r="F719" s="4"/>
      <c r="H719" s="4"/>
      <c r="L719" s="4"/>
    </row>
    <row r="720" spans="4:12" s="15" customFormat="1">
      <c r="D720" s="4"/>
      <c r="E720" s="4"/>
      <c r="F720" s="4"/>
      <c r="H720" s="4"/>
      <c r="L720" s="4"/>
    </row>
    <row r="721" spans="4:12" s="15" customFormat="1">
      <c r="D721" s="4"/>
      <c r="E721" s="4"/>
      <c r="F721" s="4"/>
      <c r="H721" s="4"/>
      <c r="L721" s="4"/>
    </row>
    <row r="722" spans="4:12" s="15" customFormat="1">
      <c r="D722" s="4"/>
      <c r="E722" s="4"/>
      <c r="F722" s="4"/>
      <c r="H722" s="4"/>
      <c r="L722" s="4"/>
    </row>
    <row r="723" spans="4:12" s="15" customFormat="1">
      <c r="D723" s="4"/>
      <c r="E723" s="4"/>
      <c r="F723" s="4"/>
      <c r="H723" s="4"/>
      <c r="L723" s="4"/>
    </row>
    <row r="724" spans="4:12" s="15" customFormat="1">
      <c r="D724" s="4"/>
      <c r="E724" s="4"/>
      <c r="F724" s="4"/>
      <c r="H724" s="4"/>
      <c r="L724" s="4"/>
    </row>
    <row r="725" spans="4:12" s="15" customFormat="1">
      <c r="D725" s="4"/>
      <c r="E725" s="4"/>
      <c r="F725" s="4"/>
      <c r="H725" s="4"/>
      <c r="L725" s="4"/>
    </row>
    <row r="726" spans="4:12" s="15" customFormat="1">
      <c r="D726" s="4"/>
      <c r="E726" s="4"/>
      <c r="F726" s="4"/>
      <c r="H726" s="4"/>
      <c r="L726" s="4"/>
    </row>
  </sheetData>
  <sortState ref="B5:O183">
    <sortCondition ref="B5"/>
  </sortState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Geral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Alisson Borges</dc:creator>
  <cp:lastModifiedBy>Alisson Borges</cp:lastModifiedBy>
  <dcterms:created xsi:type="dcterms:W3CDTF">2013-05-28T00:31:12Z</dcterms:created>
  <dcterms:modified xsi:type="dcterms:W3CDTF">2013-05-28T13:40:19Z</dcterms:modified>
</cp:coreProperties>
</file>